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60" windowWidth="23190" windowHeight="11490" activeTab="0"/>
  </bookViews>
  <sheets>
    <sheet name="Sheet1" sheetId="1" r:id="rId1"/>
    <sheet name="Control sheet" sheetId="2" r:id="rId2"/>
    <sheet name="Dropdown lists" sheetId="3" r:id="rId3"/>
    <sheet name="Conditional Formatting" sheetId="4" r:id="rId4"/>
    <sheet name="Group box with buttons" sheetId="5" r:id="rId5"/>
    <sheet name="Changes to make" sheetId="6" r:id="rId6"/>
    <sheet name="Check boxes" sheetId="7" r:id="rId7"/>
  </sheets>
  <definedNames/>
  <calcPr fullCalcOnLoad="1" iterate="1" iterateCount="100" iterateDelta="0.001"/>
</workbook>
</file>

<file path=xl/sharedStrings.xml><?xml version="1.0" encoding="utf-8"?>
<sst xmlns="http://schemas.openxmlformats.org/spreadsheetml/2006/main" count="129" uniqueCount="113">
  <si>
    <t>Cost Per</t>
  </si>
  <si>
    <t>Sub Total:</t>
  </si>
  <si>
    <t>Sets Wanted</t>
  </si>
  <si>
    <t>Disks needed</t>
  </si>
  <si>
    <t>$ per disk</t>
  </si>
  <si>
    <t>Link from "do my slide prep for me on sheet one"</t>
  </si>
  <si>
    <t>Additional Services</t>
  </si>
  <si>
    <t>If you feel that we made you a promise of some sort, by telephone or email,
please explain this in the box below. (Please type on-line, if possible.)</t>
  </si>
  <si>
    <t>Priority Mail</t>
  </si>
  <si>
    <t>$20 Minimum for scanning</t>
  </si>
  <si>
    <t>Number of up to 5x7" Paper Photos to Scan</t>
  </si>
  <si>
    <t>We can work with you on what you need. Call if you don't see it listed.</t>
  </si>
  <si>
    <t>If I chose the DVD Slide Show, above, I do NOT want music on my DVD slide show disks.</t>
  </si>
  <si>
    <t xml:space="preserve">If I chose the DVD Slide Show, I WANT you to use your tasteful and non-intrusive music </t>
  </si>
  <si>
    <t>Please watch and follow  the instruction movies for Slide and Photo prep. Click HERE if you haven't watched them.
We have to charge a small fee, if we do the slide prep for you.</t>
  </si>
  <si>
    <t>Please Read Carefully:</t>
  </si>
  <si>
    <t>NO CHARGE!</t>
  </si>
  <si>
    <t>DUPLICATES or Extra disk sets</t>
  </si>
  <si>
    <r>
      <t>RUSH SERVICE</t>
    </r>
    <r>
      <rPr>
        <sz val="8"/>
        <rFont val="Arial"/>
        <family val="0"/>
      </rPr>
      <t xml:space="preserve">
Send FULL payment as Money Order or Official Bank Check.
Personal checks take 10 days to clear.</t>
    </r>
  </si>
  <si>
    <t xml:space="preserve">NAME:   </t>
  </si>
  <si>
    <t xml:space="preserve">ADDRESS:   </t>
  </si>
  <si>
    <t xml:space="preserve">City, State, Zip   </t>
  </si>
  <si>
    <t xml:space="preserve">PHONE:   </t>
  </si>
  <si>
    <t xml:space="preserve">EMAIL:   </t>
  </si>
  <si>
    <t>Select SLIDE SHOW disk or IMAGES ONLY Data Disk</t>
  </si>
  <si>
    <t>Number of up to 4x6" Paper Photos to Scan</t>
  </si>
  <si>
    <t>Duplicates or Extra Sets Wanted</t>
  </si>
  <si>
    <t>Pickup</t>
  </si>
  <si>
    <t>this is from order-form.xls</t>
  </si>
  <si>
    <t>Shipping is estimated and will be determined by the final weight and distance. We don't know what your job will weigh but return shipping should be very close to what it costs you to send to us. We do not profit from return shipping to you.</t>
  </si>
  <si>
    <t>Short cut key to switch display of formaulas is CTRL `</t>
  </si>
  <si>
    <t xml:space="preserve">Open the workbook that contains the list of drop-down entries. 
Open the workbook where you want to validate cells, point to Name on the Insert menu, and then click Define. 
In the Names in workbook box, type the name, for example, ValidDepts. 
Accept the default value in the Refers to: box, and then click OK.
In the Refers to box, delete the contents, and keep the insertion pointer in the box. 
On the Window menu, click the name of the workbook that contains the list of drop-down entries, and then click the worksheet that contains the list. 
Select the cells containing the list. 
In the Define Name dialog box, click Add, and then click Close. 
  Notes  
If several users need to open the workbook simultaneously, set the workbook to read-only recommended when you save it. For more information, see Prompt to open a file as read-only.
The workbook must be open for users to use the validation list. You can record a macro to open it automatically whenever the workbook with the data validation is opened. For more information about creating and using macros, see About macros in Excel.
Select the cell where you want the drop-down list. 
On the Data menu, click Validation, and then click the Settings tab. 
In the Allow box, click List. 
To specify the location of the list of valid entries, do one of the following: 
If the list is in the current worksheet, enter a reference to your list in the Source box. 
If the list is on a different worksheet in the same workbook or a different workbook, enter the name that you defined for your list in the Source box.
In both cases, make sure that the reference or name is preceded with an equal sign (=). For example, enter =ValidDepts. 
Make sure that the In-cell drop-down check box is selected. 
To specify whether the cell can be left blank, select or clear the Ignore blank check box. 
Optionally, display an input message when the cell is clicked.
How?
</t>
  </si>
  <si>
    <t>Click the Input Message tab.
Make sure that the Show input message when cell is selected check box is selected.
Type the title and text for the message (up to 225 characters).
Specify how you want Microsoft Office Excel to respond when invalid data is entered.
How?
Click the Error Alert tab, and make sure that the Show error alert after invalid data is entered check box is selected. 
Select one of the following options for the Style box: 
To display an information message that does not prevent entry of invalid data, click Information.
To display a warning message that does not prevent entry of invalid data, click Warning.
To prevent entry of invalid data, click Stop.
Type the title and text for the message (up to 225 characters). 
 Note   If you don't enter a title or text, the title defaults to "Microsoft Excel" and the message to: "The value you entered is not valid. A user has restricted values that can be entered into this cell."
  Notes  
The width of the drop-down list is determined by the width of the cell that has the data validation. You may need to adjust the width of that cell to prevent truncating the width of valid entries that are wider than the width of the drop-down list.
The maximum number of entries that you can have in a drop-down list is 32,767.
If the validation list is on another worksheet in the same workbook or another workbook and you want to prevent users from seeing it or making changes, consider hiding and protecting that worksheet. For more information, see Display or hide a workbook or sheet and Overview of security and protection in Excel.</t>
  </si>
  <si>
    <t>Group Box and Option Buttons</t>
  </si>
  <si>
    <t>The Group Box is a control that is specifically used to keep Option Buttons together and have them work as a group. To illustrate this, let’s go to a new sheet, and add a nice big Group Box:</t>
  </si>
  <si>
    <t>1. Click the Group Box on the Forms toolbar</t>
  </si>
  <si>
    <t>2. Starting at the upper left of cell A3, left click and drag your mouse to cover to the bottom right of D16</t>
  </si>
  <si>
    <t>Now, add six Option Buttons to the group:</t>
  </si>
  <si>
    <t>1. Click Option Button and draw it within the Group Box, starting upper left of B4 to lower right of C4</t>
  </si>
  <si>
    <t>2. Do this 5 more times, on rows 6, 8, 10, 12 and 14</t>
  </si>
  <si>
    <t>3. Change the names, from top to bottom, to Red, Orange, Yellow, Green, Blue, Purple</t>
  </si>
  <si>
    <t>Yes, this was a little painful and tedious, but it gives us a way to present our users with choices. What we want to do now is figure out what choice they made, so right click one of the Option Buttons and choose “Format Control”. If you are not already on the Control tab, select it and notice that you can “Uncheck” the option button should you need to. In addition, we have the option to set a Cell Link here, so let’s set that to E3 and say OK.</t>
  </si>
  <si>
    <t>Before we move on, let’s set up the formula to return the chosen colour. In F3, enter the formula =Index(rngColours,E3).</t>
  </si>
  <si>
    <t>Now, try selecting on of the option buttons. You should see the colour you’ve chosen show up in F3. I should point out that this has nothing to do with the names you assigned to the buttons, and everything to do with the value you chose. This is why we made sure we named the buttons from top to bottom in the order our list was set.</t>
  </si>
  <si>
    <t>A couple of additional points of interest here:</t>
  </si>
  <si>
    <t>1. Only one Option Button within the frame can be selected at a time. If you add a button outside the frame, however, it could be selected as well as one from within the frame. Likewise if you have multiple frames… one in each.</t>
  </si>
  <si>
    <t xml:space="preserve"> =Music(rngColours,l35)</t>
  </si>
  <si>
    <t>2. Only one cell link needed to be set up. This setting affects all option buttons within the frame.
right-click the control, and then click Format Control.
To set the control properties, do the following:
   1. Under Value, specify the initial state of the option button by doing one of the following:
          * To display an option button that is selected, click Checked.
          * To display an option button that is cleared, click Unchecked.
   2. In the Cell link box, enter a cell reference that contains the current state of the option button.
      The linked cell returns the number of the selected option button in the group of options. Use the same linked cell for all options in a group. The first option button returns a 1, the second option button returns a 2, and so on. If you have two or more option groups on the same worksheet, use a different linked cell for each option group.
      Use the returned number in a formula to respond to the selected option.
      For example, a personnel form, with a Job type group box, contains two option buttons labeled Full-time and Part-time linked to cell C1. After a user selects one of the two options, the following formula in cell D1 evaluates to "Full-time" if the first option button is selected or "Part-time" if the second option button is selected.
      =IF(C1=1,"Full-time","Part-time")
      If you have three or more options to evaluate in the same group of options, you can use the CHOOSE or LOOKUP functions in a similar manner.</t>
  </si>
  <si>
    <t># Select the cell.
# Choose Conditional Formatting from the Format menu. Excel displays the Conditional Formatting dialog box</t>
  </si>
  <si>
    <t>Conditional Formatting</t>
  </si>
  <si>
    <t xml:space="preserve">Text Frames:  </t>
  </si>
  <si>
    <r>
      <t>PREP</t>
    </r>
    <r>
      <rPr>
        <sz val="8"/>
        <rFont val="Arial"/>
        <family val="0"/>
      </rPr>
      <t xml:space="preserve">: Please do my </t>
    </r>
    <r>
      <rPr>
        <b/>
        <sz val="8"/>
        <rFont val="Arial"/>
        <family val="2"/>
      </rPr>
      <t>slide orientation prep</t>
    </r>
    <r>
      <rPr>
        <sz val="8"/>
        <rFont val="Arial"/>
        <family val="0"/>
      </rPr>
      <t xml:space="preserve"> for me!
I don’t have the time.</t>
    </r>
  </si>
  <si>
    <t>Select: Shipping Or Pickup:</t>
  </si>
  <si>
    <t>Shts Per Set</t>
  </si>
  <si>
    <r>
      <t xml:space="preserve">Text Frames.          </t>
    </r>
    <r>
      <rPr>
        <sz val="8"/>
        <rFont val="Arial"/>
        <family val="2"/>
      </rPr>
      <t xml:space="preserve">Send text in an email </t>
    </r>
  </si>
  <si>
    <t>Click here for Text Frame Info</t>
  </si>
  <si>
    <t>Click here for info about Thumbnail Catalogs</t>
  </si>
  <si>
    <r>
      <t>Extra "Shows" or "Chapters"</t>
    </r>
    <r>
      <rPr>
        <sz val="8"/>
        <rFont val="Arial"/>
        <family val="0"/>
      </rPr>
      <t xml:space="preserve">  12 are Free. These are NOT titles.</t>
    </r>
    <r>
      <rPr>
        <sz val="7"/>
        <rFont val="Arial"/>
        <family val="2"/>
      </rPr>
      <t xml:space="preserve"> Each stack or combination of stacks or carousels is a show.</t>
    </r>
  </si>
  <si>
    <t>JPG images on a DVD Data Disk</t>
  </si>
  <si>
    <t>DVD Slide Show Disk with images stored on disk</t>
  </si>
  <si>
    <t>SS disk</t>
  </si>
  <si>
    <t>Disks</t>
  </si>
  <si>
    <t>Select disk type</t>
  </si>
  <si>
    <t>Data disk</t>
  </si>
  <si>
    <t>thumbdrive</t>
  </si>
  <si>
    <t>Music on disk?</t>
  </si>
  <si>
    <t>Slides &amp; Photos</t>
  </si>
  <si>
    <t>Number your slides in each stack, if order is important.</t>
  </si>
  <si>
    <t>Duplicates or Extra CD data disks instead of DVD data disks</t>
  </si>
  <si>
    <t>Duplicate or Extra DVD DATA Disk Sets</t>
  </si>
  <si>
    <t>Duplicates or Extra DVD Slide Show Disk Sets</t>
  </si>
  <si>
    <t>Total for Dupes</t>
  </si>
  <si>
    <r>
      <t xml:space="preserve">RUSH SERVICE: Work my job on Overtime. I NEED it now.
</t>
    </r>
    <r>
      <rPr>
        <sz val="8"/>
        <rFont val="Arial"/>
        <family val="2"/>
      </rPr>
      <t>Send FULL payment as Money Order or Official Bank Check.
Personal checks take 10 days to clear.</t>
    </r>
  </si>
  <si>
    <t>See How To Stack Your Slides. Click Here.</t>
  </si>
  <si>
    <t>Watch our MOVIES so you
STACK your slides correctly. Click here.</t>
  </si>
  <si>
    <t>127 Or Super Slide 2x2" holders</t>
  </si>
  <si>
    <t>PAPER PHOTO SCANNING</t>
  </si>
  <si>
    <t>Unmounted 35mm Films: No, we don't scan these. But, if you send them anyhow….</t>
  </si>
  <si>
    <t xml:space="preserve">  Enter Est. Total BELOW.</t>
  </si>
  <si>
    <t>Note: Because of possible damage,
we do NOT clean your films. Clean with a microfiber cloth before you send them.</t>
  </si>
  <si>
    <t>35mm slides scanned at 4000 ppi will typically have a file size of from 3-10 megs. One dimension of the image will be approx. 5400 pixels.</t>
  </si>
  <si>
    <t>Duplicate or extra DATA Disk Sets</t>
  </si>
  <si>
    <t>Est. Disks needed</t>
  </si>
  <si>
    <r>
      <t xml:space="preserve">Create a drop-down list from a range of cells   
Show All
Hide All
To make data entry easier, or to limit entries to certain items that you define, you can create a drop-down list of valid entries that is compiled from cells elsewhere on the worksheet. When you create a drop-down list for a cell, it displays an arrow next to that cell. To enter information in that cell, click the arrow, and then click the entry that you want. 
To create a drop-down list from a range of cells, </t>
    </r>
    <r>
      <rPr>
        <b/>
        <sz val="14"/>
        <color indexed="12"/>
        <rFont val="Arial"/>
        <family val="2"/>
      </rPr>
      <t>use the Validation command under the Data menu.</t>
    </r>
    <r>
      <rPr>
        <sz val="14"/>
        <rFont val="Arial"/>
        <family val="0"/>
      </rPr>
      <t xml:space="preserve">
To create a list of valid entries for the drop-down list, type the entries in a single column or row without blank cells. For example:  A 
1 Sales 
2 Finance 
3 R&amp;D 
4 MIS 
 Note   You may want to sort the data in the order that you want it to appear in the drop-down list.
If you want to use another worksheet or another workbook, do one of the following:
Use a different worksheet in the same workbook   Type the list on that worksheet, and then define a name (name: A word or string of characters that represents a cell, range of cells, formula, or constant value. Use easy-to-understand names, such as Products, to refer to hard to understand ranges, such as Sales!C20:C30.) for the list.
How?
Select the cell, range of cells, or nonadjacent selections (nonadjacent selection: A selection of two or more cells or ranges that don't touch each other. When plotting nonadjacent selections in a chart, make sure that the combined selections form a rectangular shape.) that you want to name. 
Click the Name box at the left end of the formula bar (formula bar: A bar at the top of the Excel window that you use to enter or edit values or formulas in cells or charts. Displays the constant value or formula stored in the active cell.). 
 Name box
Type the name for the cells, for example, ValidDepts. 
Press ENTER. 
 Note   You cannot name a cell while you are changing the contents of the cell.
Use a different worksheet in a different workbook  Type the list on that worksheet, and then define a name with an external reference to the list. 
How?
</t>
    </r>
  </si>
  <si>
    <t>Copy below from order-form.xls</t>
  </si>
  <si>
    <t>Check Sales Taxes</t>
  </si>
  <si>
    <t>Check postage costs</t>
  </si>
  <si>
    <t xml:space="preserve">   1. 2x2" Bent or Damaged Slides
   2. 2x2" Glass Slides
   3. 2x2" Thicker than normal slide holders
   4. 2x2" Under Water Slides: (Slides taken underwater)
   5. 2x2" Medical or Dental Slides</t>
  </si>
  <si>
    <r>
      <t>Thumbnail Catalog</t>
    </r>
    <r>
      <rPr>
        <sz val="8"/>
        <rFont val="Arial"/>
        <family val="0"/>
      </rPr>
      <t xml:space="preserve"> Set Printout. 30 images per page</t>
    </r>
  </si>
  <si>
    <t>NAME or TITLE desired on disk?
If you do not specify a title, we will title as "Family Photos"</t>
  </si>
  <si>
    <r>
      <t xml:space="preserve">Inter-Mix </t>
    </r>
    <r>
      <rPr>
        <sz val="8"/>
        <rFont val="Arial"/>
        <family val="2"/>
      </rPr>
      <t>dissimilar mediums.
Ex: paper photos with slides. 127 slides with regular slides</t>
    </r>
  </si>
  <si>
    <t>This is an option for those that need it. $1 per insertion.</t>
  </si>
  <si>
    <t>Click for info on "Inter-Mixing"</t>
  </si>
  <si>
    <t>110 slides. 1 1/8" x 1 1/8" holders</t>
  </si>
  <si>
    <t>Select SLIDE SHOW disk or IMAGES Data Disk</t>
  </si>
  <si>
    <t>Slide Show Disk with images stored on disk. 
Yes, images can be pulled off.</t>
  </si>
  <si>
    <t>Number of up to 8x10" Paper Photos to Scan
Includes Newspaper articles</t>
  </si>
  <si>
    <r>
      <t xml:space="preserve">Order Form
</t>
    </r>
    <r>
      <rPr>
        <b/>
        <sz val="14"/>
        <rFont val="Arial"/>
        <family val="2"/>
      </rPr>
      <t>Fill in on-line, Print Out, Send With Order</t>
    </r>
  </si>
  <si>
    <r>
      <t xml:space="preserve">No extra charge for slides shipped in carousels with </t>
    </r>
    <r>
      <rPr>
        <b/>
        <sz val="10"/>
        <rFont val="Arial"/>
        <family val="2"/>
      </rPr>
      <t>80 or 140</t>
    </r>
    <r>
      <rPr>
        <sz val="10"/>
        <rFont val="Arial"/>
        <family val="2"/>
      </rPr>
      <t xml:space="preserve"> slide slots.</t>
    </r>
  </si>
  <si>
    <r>
      <t xml:space="preserve">If you ship slides to us in carousels with </t>
    </r>
    <r>
      <rPr>
        <b/>
        <sz val="10"/>
        <rFont val="Arial"/>
        <family val="2"/>
      </rPr>
      <t xml:space="preserve">100 </t>
    </r>
    <r>
      <rPr>
        <sz val="10"/>
        <rFont val="Arial"/>
        <family val="0"/>
      </rPr>
      <t>slide slots, we have to charge you 5 cents per slide to take them out for you and stack them properly.</t>
    </r>
  </si>
  <si>
    <t xml:space="preserve">35mm Slides and most others, in 2x2" holders, normal thickness, to scan </t>
  </si>
  <si>
    <t>JPG images on an Images ONLY Data Disk</t>
  </si>
  <si>
    <t>Duplicates Slide Show Disk Sets.</t>
  </si>
  <si>
    <t>Sending us your order indicates you have read and agree to our online terms and conditions. Click here if you haven't.</t>
  </si>
  <si>
    <t>Please PRINT Your info below.</t>
  </si>
  <si>
    <t>Signature:_____________________________DATE: ____________</t>
  </si>
  <si>
    <t>Prep work?</t>
  </si>
  <si>
    <t>Slide Show                 or                 Data Disk?</t>
  </si>
  <si>
    <t>Free Classical Music on SS Disk?   Yes or No</t>
  </si>
  <si>
    <t>Thumbnail sheets?  Yes   or   No</t>
  </si>
  <si>
    <t xml:space="preserve">Duplicates Sets? </t>
  </si>
  <si>
    <r>
      <rPr>
        <b/>
        <sz val="11"/>
        <rFont val="Arial"/>
        <family val="2"/>
      </rPr>
      <t>SLIDES TO PRINTS</t>
    </r>
    <r>
      <rPr>
        <sz val="11"/>
        <rFont val="Arial"/>
        <family val="2"/>
      </rPr>
      <t xml:space="preserve"> 2"x2" holders</t>
    </r>
  </si>
  <si>
    <t>STEREO SLIDES TO PRINTS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</si>
</sst>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0_);_(&quot;$&quot;* \(#,##0.0000\);_(&quot;$&quot;* &quot;-&quot;????_);_(@_)"/>
    <numFmt numFmtId="165" formatCode="General\ shee\ts"/>
    <numFmt numFmtId="166" formatCode="General\ &quot;Sheets&quot;"/>
    <numFmt numFmtId="167" formatCode="General\ &quot;Pages&quot;"/>
    <numFmt numFmtId="168" formatCode="General\ &quot;Sets&quot;"/>
    <numFmt numFmtId="169" formatCode="General\ &quot;Disks&quot;"/>
    <numFmt numFmtId="170" formatCode="&quot;$&quot;#,##0.00"/>
    <numFmt numFmtId="171" formatCode="General\ &quot;Days to Work&quot;"/>
    <numFmt numFmtId="172" formatCode="&quot;Yes&quot;;&quot;Yes&quot;;&quot;No&quot;"/>
    <numFmt numFmtId="173" formatCode="&quot;True&quot;;&quot;True&quot;;&quot;False&quot;"/>
    <numFmt numFmtId="174" formatCode="&quot;On&quot;;&quot;On&quot;;&quot;Off&quot;"/>
    <numFmt numFmtId="175" formatCode="[$€-2]\ #,##0.00_);[Red]\([$€-2]\ #,##0.00\)"/>
  </numFmts>
  <fonts count="67">
    <font>
      <sz val="14"/>
      <name val="Arial"/>
      <family val="0"/>
    </font>
    <font>
      <sz val="8"/>
      <name val="Tahoma"/>
      <family val="2"/>
    </font>
    <font>
      <sz val="8"/>
      <name val="Arial"/>
      <family val="0"/>
    </font>
    <font>
      <b/>
      <sz val="8"/>
      <name val="Arial"/>
      <family val="0"/>
    </font>
    <font>
      <sz val="8"/>
      <color indexed="43"/>
      <name val="Arial"/>
      <family val="0"/>
    </font>
    <font>
      <u val="single"/>
      <sz val="8"/>
      <color indexed="12"/>
      <name val="Arial"/>
      <family val="0"/>
    </font>
    <font>
      <u val="single"/>
      <sz val="14"/>
      <color indexed="12"/>
      <name val="Arial"/>
      <family val="0"/>
    </font>
    <font>
      <b/>
      <sz val="10"/>
      <name val="Arial"/>
      <family val="2"/>
    </font>
    <font>
      <u val="single"/>
      <sz val="14"/>
      <color indexed="36"/>
      <name val="Arial"/>
      <family val="0"/>
    </font>
    <font>
      <b/>
      <sz val="8"/>
      <color indexed="18"/>
      <name val="Arial"/>
      <family val="2"/>
    </font>
    <font>
      <sz val="8"/>
      <color indexed="20"/>
      <name val="Arial"/>
      <family val="0"/>
    </font>
    <font>
      <sz val="8"/>
      <color indexed="18"/>
      <name val="Arial"/>
      <family val="2"/>
    </font>
    <font>
      <sz val="10"/>
      <name val="Arial"/>
      <family val="2"/>
    </font>
    <font>
      <b/>
      <sz val="14"/>
      <name val="Arial"/>
      <family val="2"/>
    </font>
    <font>
      <b/>
      <sz val="9"/>
      <name val="Arial"/>
      <family val="2"/>
    </font>
    <font>
      <u val="single"/>
      <sz val="10"/>
      <name val="Arial"/>
      <family val="0"/>
    </font>
    <font>
      <b/>
      <sz val="11"/>
      <name val="Arial"/>
      <family val="2"/>
    </font>
    <font>
      <b/>
      <sz val="20"/>
      <name val="Arial"/>
      <family val="2"/>
    </font>
    <font>
      <b/>
      <sz val="18"/>
      <name val="Arial"/>
      <family val="2"/>
    </font>
    <font>
      <b/>
      <sz val="24"/>
      <name val="Arial"/>
      <family val="0"/>
    </font>
    <font>
      <sz val="20"/>
      <name val="Arial"/>
      <family val="2"/>
    </font>
    <font>
      <b/>
      <sz val="12"/>
      <name val="Arial"/>
      <family val="2"/>
    </font>
    <font>
      <sz val="7"/>
      <name val="Arial"/>
      <family val="2"/>
    </font>
    <font>
      <sz val="9"/>
      <name val="Arial"/>
      <family val="0"/>
    </font>
    <font>
      <b/>
      <sz val="14"/>
      <color indexed="12"/>
      <name val="Arial"/>
      <family val="2"/>
    </font>
    <font>
      <b/>
      <sz val="16"/>
      <name val="Arial"/>
      <family val="2"/>
    </font>
    <font>
      <b/>
      <sz val="8"/>
      <color indexed="20"/>
      <name val="Arial"/>
      <family val="2"/>
    </font>
    <font>
      <b/>
      <u val="single"/>
      <sz val="10"/>
      <color indexed="12"/>
      <name val="Arial"/>
      <family val="2"/>
    </font>
    <font>
      <b/>
      <u val="single"/>
      <sz val="11"/>
      <color indexed="12"/>
      <name val="Arial"/>
      <family val="2"/>
    </font>
    <font>
      <u val="single"/>
      <sz val="11"/>
      <color indexed="12"/>
      <name val="Arial"/>
      <family val="0"/>
    </font>
    <font>
      <sz val="11"/>
      <color indexed="12"/>
      <name val="Arial"/>
      <family val="0"/>
    </font>
    <font>
      <sz val="11"/>
      <name val="Arial"/>
      <family val="2"/>
    </font>
    <font>
      <sz val="16"/>
      <name val="Arial"/>
      <family val="2"/>
    </font>
    <font>
      <sz val="14"/>
      <color indexed="8"/>
      <name val="Calibri"/>
      <family val="2"/>
    </font>
    <font>
      <sz val="14"/>
      <color indexed="9"/>
      <name val="Calibri"/>
      <family val="2"/>
    </font>
    <font>
      <sz val="14"/>
      <color indexed="20"/>
      <name val="Calibri"/>
      <family val="2"/>
    </font>
    <font>
      <b/>
      <sz val="14"/>
      <color indexed="52"/>
      <name val="Calibri"/>
      <family val="2"/>
    </font>
    <font>
      <b/>
      <sz val="14"/>
      <color indexed="9"/>
      <name val="Calibri"/>
      <family val="2"/>
    </font>
    <font>
      <i/>
      <sz val="14"/>
      <color indexed="23"/>
      <name val="Calibri"/>
      <family val="2"/>
    </font>
    <font>
      <sz val="14"/>
      <color indexed="17"/>
      <name val="Calibri"/>
      <family val="2"/>
    </font>
    <font>
      <b/>
      <sz val="15"/>
      <color indexed="56"/>
      <name val="Calibri"/>
      <family val="2"/>
    </font>
    <font>
      <b/>
      <sz val="13"/>
      <color indexed="56"/>
      <name val="Calibri"/>
      <family val="2"/>
    </font>
    <font>
      <b/>
      <sz val="11"/>
      <color indexed="56"/>
      <name val="Calibri"/>
      <family val="2"/>
    </font>
    <font>
      <sz val="14"/>
      <color indexed="62"/>
      <name val="Calibri"/>
      <family val="2"/>
    </font>
    <font>
      <sz val="14"/>
      <color indexed="52"/>
      <name val="Calibri"/>
      <family val="2"/>
    </font>
    <font>
      <sz val="14"/>
      <color indexed="60"/>
      <name val="Calibri"/>
      <family val="2"/>
    </font>
    <font>
      <b/>
      <sz val="14"/>
      <color indexed="63"/>
      <name val="Calibri"/>
      <family val="2"/>
    </font>
    <font>
      <b/>
      <sz val="18"/>
      <color indexed="56"/>
      <name val="Cambria"/>
      <family val="2"/>
    </font>
    <font>
      <b/>
      <sz val="14"/>
      <color indexed="8"/>
      <name val="Calibri"/>
      <family val="2"/>
    </font>
    <font>
      <sz val="14"/>
      <color indexed="10"/>
      <name val="Calibri"/>
      <family val="2"/>
    </font>
    <font>
      <sz val="14"/>
      <color theme="1"/>
      <name val="Calibri"/>
      <family val="2"/>
    </font>
    <font>
      <sz val="14"/>
      <color theme="0"/>
      <name val="Calibri"/>
      <family val="2"/>
    </font>
    <font>
      <sz val="14"/>
      <color rgb="FF9C0006"/>
      <name val="Calibri"/>
      <family val="2"/>
    </font>
    <font>
      <b/>
      <sz val="14"/>
      <color rgb="FFFA7D00"/>
      <name val="Calibri"/>
      <family val="2"/>
    </font>
    <font>
      <b/>
      <sz val="14"/>
      <color theme="0"/>
      <name val="Calibri"/>
      <family val="2"/>
    </font>
    <font>
      <i/>
      <sz val="14"/>
      <color rgb="FF7F7F7F"/>
      <name val="Calibri"/>
      <family val="2"/>
    </font>
    <font>
      <sz val="14"/>
      <color rgb="FF006100"/>
      <name val="Calibri"/>
      <family val="2"/>
    </font>
    <font>
      <b/>
      <sz val="15"/>
      <color theme="3"/>
      <name val="Calibri"/>
      <family val="2"/>
    </font>
    <font>
      <b/>
      <sz val="13"/>
      <color theme="3"/>
      <name val="Calibri"/>
      <family val="2"/>
    </font>
    <font>
      <b/>
      <sz val="11"/>
      <color theme="3"/>
      <name val="Calibri"/>
      <family val="2"/>
    </font>
    <font>
      <sz val="14"/>
      <color rgb="FF3F3F76"/>
      <name val="Calibri"/>
      <family val="2"/>
    </font>
    <font>
      <sz val="14"/>
      <color rgb="FFFA7D00"/>
      <name val="Calibri"/>
      <family val="2"/>
    </font>
    <font>
      <sz val="14"/>
      <color rgb="FF9C6500"/>
      <name val="Calibri"/>
      <family val="2"/>
    </font>
    <font>
      <b/>
      <sz val="14"/>
      <color rgb="FF3F3F3F"/>
      <name val="Calibri"/>
      <family val="2"/>
    </font>
    <font>
      <b/>
      <sz val="18"/>
      <color theme="3"/>
      <name val="Cambria"/>
      <family val="2"/>
    </font>
    <font>
      <b/>
      <sz val="14"/>
      <color theme="1"/>
      <name val="Calibri"/>
      <family val="2"/>
    </font>
    <font>
      <sz val="14"/>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10"/>
        <bgColor indexed="64"/>
      </patternFill>
    </fill>
    <fill>
      <patternFill patternType="solid">
        <fgColor indexed="11"/>
        <bgColor indexed="64"/>
      </patternFill>
    </fill>
    <fill>
      <patternFill patternType="solid">
        <fgColor indexed="53"/>
        <bgColor indexed="64"/>
      </patternFill>
    </fill>
    <fill>
      <patternFill patternType="solid">
        <fgColor theme="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style="medium"/>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medium"/>
      <right style="thin"/>
      <top style="thin"/>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medium"/>
      <bottom style="medium"/>
    </border>
    <border>
      <left style="medium"/>
      <right style="thin"/>
      <top>
        <color indexed="63"/>
      </top>
      <bottom style="thin"/>
    </border>
    <border>
      <left>
        <color indexed="63"/>
      </left>
      <right style="thin"/>
      <top style="medium"/>
      <bottom style="thin"/>
    </border>
    <border>
      <left style="medium"/>
      <right style="thin"/>
      <top style="medium"/>
      <bottom style="medium"/>
    </border>
    <border>
      <left style="medium"/>
      <right>
        <color indexed="63"/>
      </right>
      <top style="medium"/>
      <bottom style="thin"/>
    </border>
    <border>
      <left style="medium"/>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style="medium"/>
      <right style="medium"/>
      <top style="medium"/>
      <bottom>
        <color indexed="63"/>
      </bottom>
    </border>
    <border>
      <left style="medium"/>
      <right style="medium"/>
      <top>
        <color indexed="63"/>
      </top>
      <bottom style="medium"/>
    </border>
    <border>
      <left style="thin"/>
      <right style="medium"/>
      <top style="thin"/>
      <bottom>
        <color indexed="63"/>
      </bottom>
    </border>
    <border>
      <left style="medium"/>
      <right>
        <color indexed="63"/>
      </right>
      <top style="thin"/>
      <bottom style="mediu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8"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225">
    <xf numFmtId="0" fontId="0" fillId="0" borderId="0" xfId="0" applyAlignment="1">
      <alignment/>
    </xf>
    <xf numFmtId="0" fontId="0" fillId="0" borderId="0" xfId="0" applyAlignment="1">
      <alignment wrapText="1"/>
    </xf>
    <xf numFmtId="0" fontId="2" fillId="0" borderId="0" xfId="0" applyFont="1" applyAlignment="1">
      <alignment/>
    </xf>
    <xf numFmtId="0" fontId="2" fillId="0" borderId="0" xfId="0" applyFont="1" applyAlignment="1">
      <alignment horizontal="right" vertical="top" wrapText="1"/>
    </xf>
    <xf numFmtId="0" fontId="2" fillId="0" borderId="10" xfId="0" applyFont="1" applyBorder="1" applyAlignment="1">
      <alignment horizontal="center"/>
    </xf>
    <xf numFmtId="0" fontId="2" fillId="0" borderId="10" xfId="0" applyFont="1" applyBorder="1" applyAlignment="1">
      <alignment/>
    </xf>
    <xf numFmtId="1" fontId="2" fillId="33" borderId="10" xfId="0" applyNumberFormat="1" applyFont="1" applyFill="1" applyBorder="1" applyAlignment="1">
      <alignment horizontal="center"/>
    </xf>
    <xf numFmtId="44" fontId="2" fillId="0" borderId="10" xfId="0" applyNumberFormat="1" applyFont="1" applyFill="1" applyBorder="1" applyAlignment="1">
      <alignment horizontal="center"/>
    </xf>
    <xf numFmtId="1" fontId="2" fillId="0" borderId="10" xfId="0" applyNumberFormat="1" applyFont="1" applyFill="1" applyBorder="1" applyAlignment="1">
      <alignment horizontal="center"/>
    </xf>
    <xf numFmtId="0" fontId="3" fillId="0" borderId="10" xfId="0" applyFont="1" applyBorder="1" applyAlignment="1">
      <alignment/>
    </xf>
    <xf numFmtId="1" fontId="3" fillId="0" borderId="10" xfId="0" applyNumberFormat="1" applyFont="1" applyBorder="1" applyAlignment="1">
      <alignment horizontal="center"/>
    </xf>
    <xf numFmtId="44" fontId="2" fillId="0" borderId="10" xfId="0" applyNumberFormat="1" applyFont="1" applyBorder="1" applyAlignment="1">
      <alignment horizontal="center"/>
    </xf>
    <xf numFmtId="22" fontId="2" fillId="0" borderId="0" xfId="0" applyNumberFormat="1" applyFont="1" applyAlignment="1">
      <alignment/>
    </xf>
    <xf numFmtId="0" fontId="2" fillId="0" borderId="10" xfId="0" applyNumberFormat="1" applyFont="1" applyFill="1" applyBorder="1" applyAlignment="1">
      <alignment horizontal="center"/>
    </xf>
    <xf numFmtId="0" fontId="11" fillId="0" borderId="0" xfId="0" applyFont="1" applyFill="1" applyBorder="1" applyAlignment="1">
      <alignment horizontal="center"/>
    </xf>
    <xf numFmtId="44" fontId="2" fillId="0" borderId="0" xfId="44" applyFont="1" applyBorder="1" applyAlignment="1">
      <alignment horizontal="center"/>
    </xf>
    <xf numFmtId="0" fontId="3" fillId="34" borderId="10" xfId="0" applyFont="1" applyFill="1" applyBorder="1" applyAlignment="1">
      <alignment horizontal="center" vertical="top" wrapText="1"/>
    </xf>
    <xf numFmtId="0" fontId="2" fillId="0" borderId="10" xfId="0" applyFont="1" applyBorder="1" applyAlignment="1">
      <alignment horizontal="right" vertical="center" wrapText="1"/>
    </xf>
    <xf numFmtId="44" fontId="2" fillId="0" borderId="10" xfId="44" applyFont="1" applyBorder="1" applyAlignment="1">
      <alignment horizontal="center" vertical="center"/>
    </xf>
    <xf numFmtId="0" fontId="4" fillId="33" borderId="10" xfId="0" applyFont="1" applyFill="1" applyBorder="1" applyAlignment="1">
      <alignment horizontal="right" vertical="center"/>
    </xf>
    <xf numFmtId="0" fontId="2" fillId="0" borderId="10" xfId="0" applyFont="1" applyFill="1" applyBorder="1" applyAlignment="1">
      <alignment horizontal="center" vertical="center"/>
    </xf>
    <xf numFmtId="0" fontId="11" fillId="33" borderId="10" xfId="0" applyFont="1" applyFill="1" applyBorder="1" applyAlignment="1">
      <alignment horizontal="center" vertical="center"/>
    </xf>
    <xf numFmtId="0" fontId="2" fillId="0" borderId="10" xfId="0" applyNumberFormat="1" applyFont="1" applyFill="1" applyBorder="1" applyAlignment="1">
      <alignment horizontal="center" vertical="center"/>
    </xf>
    <xf numFmtId="0" fontId="2" fillId="0" borderId="10" xfId="0" applyNumberFormat="1" applyFont="1" applyBorder="1" applyAlignment="1" quotePrefix="1">
      <alignment horizontal="center" vertical="center"/>
    </xf>
    <xf numFmtId="0" fontId="10" fillId="0" borderId="0" xfId="0" applyNumberFormat="1" applyFont="1" applyAlignment="1">
      <alignment horizontal="center" vertical="center"/>
    </xf>
    <xf numFmtId="0" fontId="2" fillId="0" borderId="0" xfId="0" applyFont="1" applyAlignment="1" applyProtection="1">
      <alignment/>
      <protection hidden="1" locked="0"/>
    </xf>
    <xf numFmtId="0" fontId="2" fillId="0" borderId="0" xfId="0" applyFont="1" applyBorder="1" applyAlignment="1">
      <alignment horizontal="right" vertical="top" wrapText="1"/>
    </xf>
    <xf numFmtId="0" fontId="2" fillId="0" borderId="0" xfId="0" applyFont="1" applyAlignment="1">
      <alignment vertical="center"/>
    </xf>
    <xf numFmtId="0" fontId="3" fillId="0" borderId="0" xfId="53" applyFont="1" applyBorder="1" applyAlignment="1" applyProtection="1">
      <alignment horizontal="center" vertical="center" wrapText="1"/>
      <protection/>
    </xf>
    <xf numFmtId="0" fontId="5" fillId="0" borderId="0" xfId="53" applyFont="1" applyBorder="1" applyAlignment="1" applyProtection="1">
      <alignment horizontal="right" vertical="top" wrapText="1"/>
      <protection/>
    </xf>
    <xf numFmtId="0" fontId="11" fillId="0" borderId="0" xfId="0" applyFont="1" applyFill="1" applyBorder="1" applyAlignment="1">
      <alignment horizontal="center" wrapText="1"/>
    </xf>
    <xf numFmtId="0" fontId="15" fillId="0" borderId="0" xfId="53" applyFont="1" applyAlignment="1" applyProtection="1">
      <alignment/>
      <protection/>
    </xf>
    <xf numFmtId="0" fontId="3" fillId="0" borderId="0" xfId="0" applyFont="1" applyAlignment="1">
      <alignment/>
    </xf>
    <xf numFmtId="0" fontId="2" fillId="0" borderId="0" xfId="0" applyFont="1" applyAlignment="1">
      <alignment horizontal="center"/>
    </xf>
    <xf numFmtId="0" fontId="2" fillId="0" borderId="0" xfId="0" applyNumberFormat="1" applyFont="1" applyAlignment="1">
      <alignment/>
    </xf>
    <xf numFmtId="0" fontId="2" fillId="0" borderId="0" xfId="0" applyFont="1" applyBorder="1" applyAlignment="1">
      <alignment/>
    </xf>
    <xf numFmtId="0" fontId="2" fillId="0" borderId="0" xfId="0" applyFont="1" applyBorder="1" applyAlignment="1">
      <alignment horizontal="center" vertical="center"/>
    </xf>
    <xf numFmtId="0" fontId="2" fillId="0" borderId="0" xfId="0" applyFont="1" applyFill="1" applyBorder="1" applyAlignment="1">
      <alignment/>
    </xf>
    <xf numFmtId="0" fontId="2" fillId="0" borderId="0" xfId="0" applyFont="1" applyAlignment="1">
      <alignment wrapText="1"/>
    </xf>
    <xf numFmtId="0" fontId="19" fillId="0" borderId="0" xfId="0" applyFont="1" applyAlignment="1">
      <alignment vertical="top" wrapText="1"/>
    </xf>
    <xf numFmtId="0" fontId="0" fillId="0" borderId="0" xfId="0" applyAlignment="1">
      <alignment vertical="top" wrapText="1"/>
    </xf>
    <xf numFmtId="0" fontId="0" fillId="34" borderId="0" xfId="0" applyFill="1" applyAlignment="1">
      <alignment/>
    </xf>
    <xf numFmtId="44" fontId="3" fillId="0" borderId="0" xfId="0" applyNumberFormat="1" applyFont="1" applyAlignment="1">
      <alignment/>
    </xf>
    <xf numFmtId="0" fontId="19" fillId="0" borderId="0" xfId="0" applyFont="1" applyAlignment="1">
      <alignment/>
    </xf>
    <xf numFmtId="0" fontId="18" fillId="0" borderId="0" xfId="0" applyFont="1" applyAlignment="1">
      <alignment horizontal="center" wrapText="1"/>
    </xf>
    <xf numFmtId="0" fontId="3" fillId="0" borderId="10" xfId="0" applyFont="1" applyBorder="1" applyAlignment="1">
      <alignment horizontal="left" vertical="center" wrapText="1"/>
    </xf>
    <xf numFmtId="44" fontId="2" fillId="0" borderId="10" xfId="44" applyFont="1" applyFill="1" applyBorder="1" applyAlignment="1">
      <alignment horizontal="center" vertical="center"/>
    </xf>
    <xf numFmtId="44" fontId="3" fillId="35" borderId="10" xfId="44" applyFont="1" applyFill="1" applyBorder="1" applyAlignment="1">
      <alignment horizontal="center"/>
    </xf>
    <xf numFmtId="0" fontId="3" fillId="0" borderId="11" xfId="0" applyFont="1" applyBorder="1" applyAlignment="1">
      <alignment horizontal="left" vertical="center" wrapText="1"/>
    </xf>
    <xf numFmtId="1" fontId="2" fillId="33" borderId="12" xfId="0" applyNumberFormat="1" applyFont="1" applyFill="1" applyBorder="1" applyAlignment="1">
      <alignment horizontal="center" vertical="center"/>
    </xf>
    <xf numFmtId="0" fontId="3" fillId="0" borderId="13" xfId="0" applyFont="1" applyBorder="1" applyAlignment="1">
      <alignment horizontal="right" vertical="center"/>
    </xf>
    <xf numFmtId="1" fontId="2" fillId="0" borderId="12" xfId="0" applyNumberFormat="1" applyFont="1" applyFill="1" applyBorder="1" applyAlignment="1">
      <alignment horizontal="center" vertical="center"/>
    </xf>
    <xf numFmtId="0" fontId="2" fillId="0" borderId="13" xfId="0" applyFont="1" applyBorder="1" applyAlignment="1">
      <alignment/>
    </xf>
    <xf numFmtId="167" fontId="2" fillId="0" borderId="10" xfId="0" applyNumberFormat="1" applyFont="1" applyBorder="1" applyAlignment="1">
      <alignment horizontal="center"/>
    </xf>
    <xf numFmtId="0" fontId="2" fillId="0" borderId="12" xfId="0" applyNumberFormat="1" applyFont="1" applyFill="1" applyBorder="1" applyAlignment="1">
      <alignment horizontal="center"/>
    </xf>
    <xf numFmtId="0" fontId="2" fillId="0" borderId="0" xfId="0" applyFont="1" applyFill="1" applyAlignment="1">
      <alignment horizontal="center"/>
    </xf>
    <xf numFmtId="0" fontId="3" fillId="0" borderId="14" xfId="0" applyFont="1" applyBorder="1" applyAlignment="1">
      <alignment horizontal="left" wrapText="1"/>
    </xf>
    <xf numFmtId="0" fontId="5" fillId="0" borderId="11" xfId="53" applyFont="1" applyBorder="1" applyAlignment="1" applyProtection="1">
      <alignment horizontal="center" wrapText="1"/>
      <protection/>
    </xf>
    <xf numFmtId="0" fontId="2" fillId="33" borderId="12" xfId="0" applyFont="1" applyFill="1" applyBorder="1" applyAlignment="1">
      <alignment horizontal="center"/>
    </xf>
    <xf numFmtId="0" fontId="5" fillId="0" borderId="11" xfId="53" applyFont="1" applyBorder="1" applyAlignment="1" applyProtection="1">
      <alignment horizontal="center"/>
      <protection/>
    </xf>
    <xf numFmtId="0" fontId="3" fillId="0" borderId="0" xfId="0" applyFont="1" applyFill="1" applyBorder="1" applyAlignment="1">
      <alignment horizontal="center"/>
    </xf>
    <xf numFmtId="0" fontId="13" fillId="0" borderId="0" xfId="0" applyFont="1" applyBorder="1" applyAlignment="1">
      <alignment/>
    </xf>
    <xf numFmtId="0" fontId="12" fillId="0" borderId="0" xfId="0" applyFont="1" applyBorder="1" applyAlignment="1">
      <alignment horizontal="center"/>
    </xf>
    <xf numFmtId="0" fontId="9" fillId="0" borderId="0" xfId="0" applyFont="1" applyFill="1" applyBorder="1" applyAlignment="1">
      <alignment horizontal="center"/>
    </xf>
    <xf numFmtId="0" fontId="2" fillId="0" borderId="10" xfId="0" applyFont="1" applyBorder="1" applyAlignment="1">
      <alignment horizontal="center"/>
    </xf>
    <xf numFmtId="44" fontId="2" fillId="0" borderId="15" xfId="44" applyFont="1" applyBorder="1" applyAlignment="1">
      <alignment horizontal="center"/>
    </xf>
    <xf numFmtId="44" fontId="2" fillId="0" borderId="16" xfId="44" applyFont="1" applyBorder="1" applyAlignment="1">
      <alignment horizontal="center"/>
    </xf>
    <xf numFmtId="0" fontId="3" fillId="0" borderId="17" xfId="53" applyFont="1" applyBorder="1" applyAlignment="1" applyProtection="1">
      <alignment horizontal="right" vertical="center" wrapText="1"/>
      <protection/>
    </xf>
    <xf numFmtId="0" fontId="3" fillId="0" borderId="18" xfId="0" applyFont="1" applyFill="1" applyBorder="1" applyAlignment="1">
      <alignment horizontal="center"/>
    </xf>
    <xf numFmtId="0" fontId="2" fillId="0" borderId="18" xfId="0" applyFont="1" applyBorder="1" applyAlignment="1">
      <alignment horizontal="center"/>
    </xf>
    <xf numFmtId="44" fontId="2" fillId="0" borderId="19" xfId="44" applyFont="1" applyBorder="1" applyAlignment="1">
      <alignment horizontal="center"/>
    </xf>
    <xf numFmtId="44" fontId="3" fillId="0" borderId="20" xfId="44" applyFont="1" applyBorder="1" applyAlignment="1">
      <alignment horizontal="center" vertical="center"/>
    </xf>
    <xf numFmtId="44" fontId="2" fillId="0" borderId="15" xfId="44" applyFont="1" applyBorder="1" applyAlignment="1">
      <alignment horizontal="center" vertical="center"/>
    </xf>
    <xf numFmtId="0" fontId="2" fillId="0" borderId="21" xfId="0" applyFont="1" applyBorder="1" applyAlignment="1">
      <alignment horizontal="right" vertical="center" wrapText="1"/>
    </xf>
    <xf numFmtId="44" fontId="2" fillId="0" borderId="16" xfId="44" applyFont="1" applyBorder="1" applyAlignment="1">
      <alignment horizontal="center" vertical="center"/>
    </xf>
    <xf numFmtId="0" fontId="2" fillId="0" borderId="17" xfId="0" applyFont="1" applyBorder="1" applyAlignment="1">
      <alignment horizontal="right" vertical="center" wrapText="1"/>
    </xf>
    <xf numFmtId="0" fontId="11" fillId="33" borderId="18" xfId="0" applyFont="1" applyFill="1" applyBorder="1" applyAlignment="1">
      <alignment horizontal="center" vertical="center"/>
    </xf>
    <xf numFmtId="0" fontId="2" fillId="0" borderId="18" xfId="0" applyNumberFormat="1" applyFont="1" applyFill="1" applyBorder="1" applyAlignment="1">
      <alignment horizontal="center" vertical="center"/>
    </xf>
    <xf numFmtId="44" fontId="2" fillId="0" borderId="19" xfId="44" applyFont="1" applyBorder="1" applyAlignment="1">
      <alignment horizontal="center" vertical="center"/>
    </xf>
    <xf numFmtId="0" fontId="2" fillId="0" borderId="20" xfId="0" applyFont="1" applyBorder="1" applyAlignment="1">
      <alignment horizontal="center"/>
    </xf>
    <xf numFmtId="0" fontId="3" fillId="34" borderId="22" xfId="53" applyFont="1" applyFill="1" applyBorder="1" applyAlignment="1" applyProtection="1">
      <alignment horizontal="center" vertical="center" wrapText="1"/>
      <protection/>
    </xf>
    <xf numFmtId="0" fontId="2" fillId="0" borderId="0" xfId="0" applyFont="1" applyFill="1" applyBorder="1" applyAlignment="1">
      <alignment horizontal="center"/>
    </xf>
    <xf numFmtId="0" fontId="3" fillId="0" borderId="23" xfId="0" applyFont="1" applyBorder="1" applyAlignment="1">
      <alignment horizontal="right" vertical="center" wrapText="1"/>
    </xf>
    <xf numFmtId="171" fontId="2" fillId="0" borderId="24" xfId="0" applyNumberFormat="1" applyFont="1" applyBorder="1" applyAlignment="1">
      <alignment horizontal="center" vertical="center"/>
    </xf>
    <xf numFmtId="0" fontId="4" fillId="33" borderId="24" xfId="0" applyFont="1" applyFill="1" applyBorder="1" applyAlignment="1">
      <alignment horizontal="center" vertical="center"/>
    </xf>
    <xf numFmtId="0" fontId="3" fillId="0" borderId="24" xfId="0" applyFont="1" applyBorder="1" applyAlignment="1">
      <alignment horizontal="center" vertical="center"/>
    </xf>
    <xf numFmtId="44" fontId="2" fillId="0" borderId="25" xfId="0" applyNumberFormat="1" applyFont="1" applyBorder="1" applyAlignment="1">
      <alignment vertical="center"/>
    </xf>
    <xf numFmtId="0" fontId="3" fillId="0" borderId="23" xfId="0" applyFont="1" applyBorder="1" applyAlignment="1">
      <alignment horizontal="center"/>
    </xf>
    <xf numFmtId="44" fontId="3" fillId="35" borderId="25" xfId="44" applyFont="1" applyFill="1" applyBorder="1" applyAlignment="1">
      <alignment/>
    </xf>
    <xf numFmtId="7" fontId="3" fillId="0" borderId="10" xfId="44" applyNumberFormat="1" applyFont="1" applyBorder="1" applyAlignment="1">
      <alignment horizontal="center" vertical="center"/>
    </xf>
    <xf numFmtId="170" fontId="2" fillId="0" borderId="10" xfId="0" applyNumberFormat="1" applyFont="1" applyBorder="1" applyAlignment="1">
      <alignment horizontal="right" vertical="center"/>
    </xf>
    <xf numFmtId="170" fontId="3" fillId="0" borderId="10" xfId="44" applyNumberFormat="1" applyFont="1" applyBorder="1" applyAlignment="1">
      <alignment horizontal="center" vertical="center"/>
    </xf>
    <xf numFmtId="44" fontId="2" fillId="0" borderId="18" xfId="44" applyFont="1" applyBorder="1" applyAlignment="1">
      <alignment vertical="center"/>
    </xf>
    <xf numFmtId="44" fontId="2" fillId="0" borderId="18" xfId="44" applyFont="1" applyBorder="1" applyAlignment="1">
      <alignment vertical="center" wrapText="1"/>
    </xf>
    <xf numFmtId="44" fontId="2" fillId="0" borderId="18" xfId="44" applyFont="1" applyBorder="1" applyAlignment="1">
      <alignment horizontal="center" vertical="center"/>
    </xf>
    <xf numFmtId="0" fontId="2" fillId="0" borderId="19" xfId="0" applyFont="1" applyBorder="1" applyAlignment="1">
      <alignment/>
    </xf>
    <xf numFmtId="0" fontId="9" fillId="34" borderId="22" xfId="53" applyFont="1" applyFill="1" applyBorder="1" applyAlignment="1" applyProtection="1">
      <alignment horizontal="center" wrapText="1"/>
      <protection/>
    </xf>
    <xf numFmtId="0" fontId="18" fillId="0" borderId="0" xfId="0" applyFont="1" applyAlignment="1">
      <alignment horizontal="center" vertical="top" wrapText="1"/>
    </xf>
    <xf numFmtId="44" fontId="3" fillId="0" borderId="23" xfId="44" applyFont="1" applyBorder="1" applyAlignment="1">
      <alignment horizontal="center"/>
    </xf>
    <xf numFmtId="44" fontId="3" fillId="35" borderId="26" xfId="44" applyFont="1" applyFill="1" applyBorder="1" applyAlignment="1">
      <alignment horizontal="center"/>
    </xf>
    <xf numFmtId="0" fontId="3" fillId="33" borderId="12" xfId="0" applyFont="1" applyFill="1" applyBorder="1" applyAlignment="1">
      <alignment horizontal="center" vertical="center"/>
    </xf>
    <xf numFmtId="0" fontId="2" fillId="33" borderId="12" xfId="0" applyFont="1" applyFill="1" applyBorder="1" applyAlignment="1">
      <alignment horizontal="center" vertical="center"/>
    </xf>
    <xf numFmtId="0" fontId="2" fillId="0" borderId="22" xfId="53" applyFont="1" applyBorder="1" applyAlignment="1" applyProtection="1">
      <alignment horizontal="left" vertical="center" wrapText="1"/>
      <protection/>
    </xf>
    <xf numFmtId="0" fontId="2" fillId="0" borderId="22" xfId="53" applyFont="1" applyBorder="1" applyAlignment="1" applyProtection="1">
      <alignment horizontal="right"/>
      <protection/>
    </xf>
    <xf numFmtId="0" fontId="3" fillId="0" borderId="27" xfId="53" applyFont="1" applyBorder="1" applyAlignment="1" applyProtection="1">
      <alignment horizontal="center" vertical="center" wrapText="1"/>
      <protection/>
    </xf>
    <xf numFmtId="0" fontId="3" fillId="0" borderId="11" xfId="0" applyFont="1" applyFill="1" applyBorder="1" applyAlignment="1">
      <alignment horizontal="center"/>
    </xf>
    <xf numFmtId="0" fontId="2" fillId="0" borderId="28" xfId="0" applyNumberFormat="1" applyFont="1" applyFill="1" applyBorder="1" applyAlignment="1">
      <alignment horizontal="center" vertical="center"/>
    </xf>
    <xf numFmtId="0" fontId="2" fillId="0" borderId="28" xfId="0" applyFont="1" applyBorder="1" applyAlignment="1">
      <alignment horizontal="center"/>
    </xf>
    <xf numFmtId="0" fontId="3" fillId="0" borderId="29" xfId="53" applyFont="1" applyBorder="1" applyAlignment="1" applyProtection="1">
      <alignment horizontal="center" vertical="center" wrapText="1"/>
      <protection/>
    </xf>
    <xf numFmtId="0" fontId="3" fillId="0" borderId="26" xfId="0" applyFont="1" applyFill="1" applyBorder="1" applyAlignment="1">
      <alignment horizontal="center"/>
    </xf>
    <xf numFmtId="0" fontId="2" fillId="0" borderId="30" xfId="0" applyFont="1" applyBorder="1" applyAlignment="1">
      <alignment horizontal="right" vertical="center" wrapText="1"/>
    </xf>
    <xf numFmtId="0" fontId="11" fillId="0" borderId="28" xfId="0" applyFont="1" applyFill="1" applyBorder="1" applyAlignment="1">
      <alignment horizontal="center" vertical="center"/>
    </xf>
    <xf numFmtId="4" fontId="3" fillId="36" borderId="10" xfId="0" applyNumberFormat="1" applyFont="1" applyFill="1" applyBorder="1" applyAlignment="1">
      <alignment horizontal="left" vertical="top" wrapText="1"/>
    </xf>
    <xf numFmtId="0" fontId="2" fillId="0" borderId="31" xfId="0" applyFont="1" applyBorder="1" applyAlignment="1">
      <alignment horizontal="right" vertical="center" wrapText="1"/>
    </xf>
    <xf numFmtId="0" fontId="11" fillId="33" borderId="20" xfId="0" applyFont="1" applyFill="1" applyBorder="1" applyAlignment="1">
      <alignment horizontal="center" vertical="center"/>
    </xf>
    <xf numFmtId="0" fontId="2" fillId="0" borderId="20" xfId="0" applyNumberFormat="1" applyFont="1" applyFill="1" applyBorder="1" applyAlignment="1">
      <alignment horizontal="center" vertical="center"/>
    </xf>
    <xf numFmtId="0" fontId="2" fillId="0" borderId="0" xfId="0" applyFont="1" applyBorder="1" applyAlignment="1">
      <alignment horizontal="right" vertical="center" wrapText="1"/>
    </xf>
    <xf numFmtId="0" fontId="2" fillId="0" borderId="0" xfId="0" applyNumberFormat="1" applyFont="1" applyFill="1" applyBorder="1" applyAlignment="1">
      <alignment horizontal="center" vertical="center"/>
    </xf>
    <xf numFmtId="44" fontId="3" fillId="0" borderId="0" xfId="44" applyFont="1" applyBorder="1" applyAlignment="1">
      <alignment horizontal="center" vertical="center"/>
    </xf>
    <xf numFmtId="44" fontId="2" fillId="0" borderId="22" xfId="44" applyFont="1" applyBorder="1" applyAlignment="1">
      <alignment horizontal="center" vertical="center"/>
    </xf>
    <xf numFmtId="0" fontId="11" fillId="0" borderId="0" xfId="0" applyFont="1" applyFill="1" applyBorder="1" applyAlignment="1">
      <alignment horizontal="center" vertical="center"/>
    </xf>
    <xf numFmtId="7" fontId="3" fillId="0" borderId="20" xfId="44" applyNumberFormat="1" applyFont="1" applyBorder="1" applyAlignment="1">
      <alignment horizontal="center" vertical="center"/>
    </xf>
    <xf numFmtId="7" fontId="3" fillId="0" borderId="18" xfId="44" applyNumberFormat="1" applyFont="1" applyBorder="1" applyAlignment="1">
      <alignment horizontal="center" vertical="center"/>
    </xf>
    <xf numFmtId="0" fontId="23" fillId="0" borderId="32" xfId="0" applyFont="1" applyBorder="1" applyAlignment="1">
      <alignment/>
    </xf>
    <xf numFmtId="0" fontId="23" fillId="0" borderId="33" xfId="0" applyFont="1" applyBorder="1" applyAlignment="1">
      <alignment/>
    </xf>
    <xf numFmtId="0" fontId="14" fillId="0" borderId="33" xfId="0" applyFont="1" applyBorder="1" applyAlignment="1">
      <alignment horizontal="center"/>
    </xf>
    <xf numFmtId="0" fontId="23" fillId="0" borderId="34" xfId="0" applyFont="1" applyBorder="1" applyAlignment="1">
      <alignment/>
    </xf>
    <xf numFmtId="0" fontId="14" fillId="0" borderId="35" xfId="0" applyFont="1" applyFill="1" applyBorder="1" applyAlignment="1">
      <alignment horizontal="center"/>
    </xf>
    <xf numFmtId="0" fontId="14" fillId="0" borderId="0" xfId="0" applyFont="1" applyFill="1" applyBorder="1" applyAlignment="1">
      <alignment horizontal="center"/>
    </xf>
    <xf numFmtId="0" fontId="14" fillId="0" borderId="36" xfId="0" applyFont="1" applyFill="1" applyBorder="1" applyAlignment="1">
      <alignment horizontal="center"/>
    </xf>
    <xf numFmtId="0" fontId="23" fillId="0" borderId="35" xfId="0" applyFont="1" applyBorder="1" applyAlignment="1">
      <alignment/>
    </xf>
    <xf numFmtId="0" fontId="14" fillId="0" borderId="0" xfId="0" applyFont="1" applyBorder="1" applyAlignment="1">
      <alignment horizontal="center"/>
    </xf>
    <xf numFmtId="0" fontId="23" fillId="0" borderId="0" xfId="0" applyFont="1" applyBorder="1" applyAlignment="1">
      <alignment/>
    </xf>
    <xf numFmtId="0" fontId="23" fillId="0" borderId="36" xfId="0" applyFont="1" applyBorder="1" applyAlignment="1">
      <alignment/>
    </xf>
    <xf numFmtId="0" fontId="23" fillId="0" borderId="37" xfId="53" applyFont="1" applyBorder="1" applyAlignment="1" applyProtection="1">
      <alignment horizontal="center" vertical="center" wrapText="1"/>
      <protection/>
    </xf>
    <xf numFmtId="0" fontId="23" fillId="0" borderId="38" xfId="53" applyFont="1" applyBorder="1" applyAlignment="1" applyProtection="1">
      <alignment horizontal="center" vertical="center"/>
      <protection/>
    </xf>
    <xf numFmtId="0" fontId="23" fillId="0" borderId="39" xfId="53" applyFont="1" applyBorder="1" applyAlignment="1" applyProtection="1">
      <alignment horizontal="center" vertical="center"/>
      <protection/>
    </xf>
    <xf numFmtId="44" fontId="2" fillId="0" borderId="40" xfId="44" applyFont="1" applyBorder="1" applyAlignment="1">
      <alignment vertical="center"/>
    </xf>
    <xf numFmtId="44" fontId="2" fillId="0" borderId="17" xfId="44" applyFont="1" applyBorder="1" applyAlignment="1">
      <alignment vertical="center"/>
    </xf>
    <xf numFmtId="0" fontId="3" fillId="0" borderId="10" xfId="0" applyFont="1" applyBorder="1" applyAlignment="1">
      <alignment horizontal="right" vertical="center"/>
    </xf>
    <xf numFmtId="0" fontId="3" fillId="0" borderId="14" xfId="0" applyFont="1" applyBorder="1" applyAlignment="1">
      <alignment horizontal="right"/>
    </xf>
    <xf numFmtId="44" fontId="2" fillId="35" borderId="10" xfId="0" applyNumberFormat="1" applyFont="1" applyFill="1" applyBorder="1" applyAlignment="1">
      <alignment horizontal="center"/>
    </xf>
    <xf numFmtId="0" fontId="2" fillId="0" borderId="13" xfId="0" applyFont="1" applyBorder="1" applyAlignment="1">
      <alignment horizontal="left" vertical="center" wrapText="1"/>
    </xf>
    <xf numFmtId="0" fontId="5" fillId="0" borderId="11" xfId="53" applyFont="1" applyBorder="1" applyAlignment="1" applyProtection="1">
      <alignment horizontal="center" vertical="center" wrapText="1"/>
      <protection/>
    </xf>
    <xf numFmtId="0" fontId="26" fillId="0" borderId="0" xfId="0" applyNumberFormat="1" applyFont="1" applyAlignment="1">
      <alignment horizontal="center" vertical="center"/>
    </xf>
    <xf numFmtId="0" fontId="21" fillId="0" borderId="0" xfId="0" applyFont="1" applyBorder="1" applyAlignment="1">
      <alignment horizontal="center" wrapText="1"/>
    </xf>
    <xf numFmtId="0" fontId="29" fillId="0" borderId="22" xfId="53" applyFont="1" applyBorder="1" applyAlignment="1" applyProtection="1">
      <alignment horizontal="center" vertical="center" wrapText="1"/>
      <protection/>
    </xf>
    <xf numFmtId="0" fontId="30" fillId="0" borderId="22" xfId="53" applyFont="1" applyBorder="1" applyAlignment="1" applyProtection="1">
      <alignment horizontal="center" vertical="center" wrapText="1"/>
      <protection/>
    </xf>
    <xf numFmtId="0" fontId="2" fillId="0" borderId="22" xfId="53" applyFont="1" applyBorder="1" applyAlignment="1" applyProtection="1">
      <alignment horizontal="right" wrapText="1"/>
      <protection/>
    </xf>
    <xf numFmtId="0" fontId="3" fillId="34" borderId="41" xfId="53" applyFont="1" applyFill="1" applyBorder="1" applyAlignment="1" applyProtection="1">
      <alignment horizontal="center" vertical="center" wrapText="1"/>
      <protection/>
    </xf>
    <xf numFmtId="0" fontId="9" fillId="34" borderId="42" xfId="53" applyFont="1" applyFill="1" applyBorder="1" applyAlignment="1" applyProtection="1">
      <alignment horizontal="center" wrapText="1"/>
      <protection/>
    </xf>
    <xf numFmtId="0" fontId="2" fillId="0" borderId="17" xfId="0" applyFont="1" applyBorder="1" applyAlignment="1">
      <alignment horizontal="right" vertical="center" wrapText="1"/>
    </xf>
    <xf numFmtId="0" fontId="3" fillId="9" borderId="10" xfId="53" applyFont="1" applyFill="1" applyBorder="1" applyAlignment="1" applyProtection="1">
      <alignment horizontal="center" vertical="center" wrapText="1"/>
      <protection/>
    </xf>
    <xf numFmtId="0" fontId="3" fillId="9" borderId="10" xfId="0" applyFont="1" applyFill="1" applyBorder="1" applyAlignment="1">
      <alignment horizontal="center"/>
    </xf>
    <xf numFmtId="0" fontId="2" fillId="9" borderId="10" xfId="0" applyFont="1" applyFill="1" applyBorder="1" applyAlignment="1">
      <alignment horizontal="center"/>
    </xf>
    <xf numFmtId="44" fontId="2" fillId="9" borderId="10" xfId="44" applyFont="1" applyFill="1" applyBorder="1" applyAlignment="1">
      <alignment horizontal="center"/>
    </xf>
    <xf numFmtId="0" fontId="3" fillId="4" borderId="10" xfId="53" applyFont="1" applyFill="1" applyBorder="1" applyAlignment="1" applyProtection="1">
      <alignment horizontal="center" vertical="center" wrapText="1"/>
      <protection/>
    </xf>
    <xf numFmtId="0" fontId="3" fillId="4" borderId="10" xfId="0" applyFont="1" applyFill="1" applyBorder="1" applyAlignment="1">
      <alignment horizontal="center"/>
    </xf>
    <xf numFmtId="0" fontId="2" fillId="4" borderId="10" xfId="0" applyFont="1" applyFill="1" applyBorder="1" applyAlignment="1">
      <alignment horizontal="center"/>
    </xf>
    <xf numFmtId="44" fontId="2" fillId="4" borderId="10" xfId="44" applyFont="1" applyFill="1" applyBorder="1" applyAlignment="1">
      <alignment horizontal="center"/>
    </xf>
    <xf numFmtId="0" fontId="2" fillId="0" borderId="14" xfId="0" applyNumberFormat="1" applyFont="1" applyFill="1" applyBorder="1" applyAlignment="1">
      <alignment horizontal="center" vertical="center"/>
    </xf>
    <xf numFmtId="7" fontId="3" fillId="0" borderId="14" xfId="44" applyNumberFormat="1" applyFont="1" applyBorder="1" applyAlignment="1">
      <alignment horizontal="center" vertical="center"/>
    </xf>
    <xf numFmtId="44" fontId="2" fillId="0" borderId="43" xfId="44" applyFont="1" applyBorder="1" applyAlignment="1">
      <alignment horizontal="center" vertical="center"/>
    </xf>
    <xf numFmtId="0" fontId="3" fillId="0" borderId="37" xfId="0" applyFont="1" applyBorder="1" applyAlignment="1">
      <alignment horizontal="center"/>
    </xf>
    <xf numFmtId="44" fontId="3" fillId="35" borderId="39" xfId="44" applyFont="1" applyFill="1" applyBorder="1" applyAlignment="1">
      <alignment/>
    </xf>
    <xf numFmtId="0" fontId="4" fillId="33" borderId="10" xfId="0" applyFont="1" applyFill="1" applyBorder="1" applyAlignment="1">
      <alignment horizontal="center" vertical="center"/>
    </xf>
    <xf numFmtId="0" fontId="3" fillId="0" borderId="10" xfId="0" applyFont="1" applyBorder="1" applyAlignment="1">
      <alignment horizontal="center" vertical="center"/>
    </xf>
    <xf numFmtId="44" fontId="2" fillId="0" borderId="10" xfId="0" applyNumberFormat="1" applyFont="1" applyBorder="1" applyAlignment="1">
      <alignment vertical="center"/>
    </xf>
    <xf numFmtId="0" fontId="12" fillId="37" borderId="32" xfId="0" applyFont="1" applyFill="1" applyBorder="1" applyAlignment="1">
      <alignment horizontal="left" vertical="top" wrapText="1"/>
    </xf>
    <xf numFmtId="0" fontId="12" fillId="37" borderId="44" xfId="0" applyFont="1" applyFill="1" applyBorder="1" applyAlignment="1">
      <alignment horizontal="left" vertical="top" wrapText="1"/>
    </xf>
    <xf numFmtId="0" fontId="28" fillId="38" borderId="37" xfId="53" applyFont="1" applyFill="1" applyBorder="1" applyAlignment="1" applyProtection="1">
      <alignment horizontal="center"/>
      <protection/>
    </xf>
    <xf numFmtId="0" fontId="27" fillId="39" borderId="32" xfId="53" applyFont="1" applyFill="1" applyBorder="1" applyAlignment="1" applyProtection="1">
      <alignment horizontal="center" vertical="top" wrapText="1"/>
      <protection/>
    </xf>
    <xf numFmtId="0" fontId="31" fillId="0" borderId="42" xfId="0" applyFont="1" applyBorder="1" applyAlignment="1">
      <alignment horizontal="center" vertical="center" wrapText="1"/>
    </xf>
    <xf numFmtId="0" fontId="7" fillId="40" borderId="0" xfId="0" applyFont="1" applyFill="1" applyBorder="1" applyAlignment="1">
      <alignment horizontal="center" wrapText="1"/>
    </xf>
    <xf numFmtId="0" fontId="3" fillId="33" borderId="13" xfId="0" applyFont="1" applyFill="1" applyBorder="1" applyAlignment="1">
      <alignment horizontal="center" vertical="center"/>
    </xf>
    <xf numFmtId="0" fontId="16" fillId="0" borderId="22" xfId="0" applyFont="1" applyBorder="1" applyAlignment="1">
      <alignment horizontal="center" wrapText="1"/>
    </xf>
    <xf numFmtId="0" fontId="3" fillId="41" borderId="0" xfId="0" applyFont="1" applyFill="1" applyBorder="1" applyAlignment="1">
      <alignment/>
    </xf>
    <xf numFmtId="0" fontId="16" fillId="0" borderId="42" xfId="0" applyFont="1" applyBorder="1" applyAlignment="1">
      <alignment horizontal="center" vertical="center" wrapText="1"/>
    </xf>
    <xf numFmtId="0" fontId="25" fillId="33" borderId="10" xfId="0" applyFont="1" applyFill="1" applyBorder="1" applyAlignment="1" applyProtection="1">
      <alignment/>
      <protection locked="0"/>
    </xf>
    <xf numFmtId="0" fontId="32" fillId="0" borderId="10" xfId="0" applyFont="1" applyBorder="1" applyAlignment="1">
      <alignment/>
    </xf>
    <xf numFmtId="0" fontId="25" fillId="33" borderId="14" xfId="0" applyFont="1" applyFill="1" applyBorder="1" applyAlignment="1" applyProtection="1">
      <alignment/>
      <protection locked="0"/>
    </xf>
    <xf numFmtId="0" fontId="32" fillId="0" borderId="14" xfId="0" applyFont="1" applyBorder="1" applyAlignment="1">
      <alignment/>
    </xf>
    <xf numFmtId="0" fontId="17" fillId="33" borderId="40" xfId="0" applyFont="1" applyFill="1" applyBorder="1" applyAlignment="1" applyProtection="1">
      <alignment horizontal="center"/>
      <protection locked="0"/>
    </xf>
    <xf numFmtId="0" fontId="20" fillId="0" borderId="45" xfId="0" applyFont="1" applyBorder="1" applyAlignment="1">
      <alignment horizontal="center"/>
    </xf>
    <xf numFmtId="0" fontId="20" fillId="0" borderId="13" xfId="0" applyFont="1" applyBorder="1" applyAlignment="1">
      <alignment horizontal="center"/>
    </xf>
    <xf numFmtId="0" fontId="21" fillId="41" borderId="32" xfId="0" applyFont="1" applyFill="1" applyBorder="1" applyAlignment="1">
      <alignment horizontal="left" wrapText="1"/>
    </xf>
    <xf numFmtId="0" fontId="21" fillId="41" borderId="33" xfId="0" applyFont="1" applyFill="1" applyBorder="1" applyAlignment="1">
      <alignment horizontal="left" wrapText="1"/>
    </xf>
    <xf numFmtId="0" fontId="21" fillId="41" borderId="34" xfId="0" applyFont="1" applyFill="1" applyBorder="1" applyAlignment="1">
      <alignment horizontal="left" wrapText="1"/>
    </xf>
    <xf numFmtId="0" fontId="2" fillId="0" borderId="46" xfId="0" applyFont="1" applyBorder="1" applyAlignment="1">
      <alignment horizontal="center" wrapText="1"/>
    </xf>
    <xf numFmtId="0" fontId="3" fillId="0" borderId="0" xfId="0" applyFont="1" applyAlignment="1">
      <alignment horizontal="center" vertical="top" wrapText="1"/>
    </xf>
    <xf numFmtId="0" fontId="13" fillId="0" borderId="0" xfId="0" applyFont="1" applyAlignment="1">
      <alignment/>
    </xf>
    <xf numFmtId="0" fontId="3" fillId="0" borderId="35" xfId="53" applyFont="1" applyBorder="1" applyAlignment="1" applyProtection="1">
      <alignment horizontal="center" vertical="center" wrapText="1"/>
      <protection/>
    </xf>
    <xf numFmtId="0" fontId="13" fillId="0" borderId="47" xfId="0" applyFont="1" applyBorder="1" applyAlignment="1">
      <alignment horizontal="center" vertical="center"/>
    </xf>
    <xf numFmtId="0" fontId="5" fillId="0" borderId="23" xfId="53" applyFont="1" applyBorder="1" applyAlignment="1" applyProtection="1">
      <alignment horizontal="center" vertical="top" wrapText="1"/>
      <protection/>
    </xf>
    <xf numFmtId="0" fontId="5" fillId="0" borderId="24" xfId="53" applyFont="1" applyBorder="1" applyAlignment="1" applyProtection="1">
      <alignment horizontal="center" vertical="top" wrapText="1"/>
      <protection/>
    </xf>
    <xf numFmtId="0" fontId="0" fillId="0" borderId="25" xfId="0" applyBorder="1" applyAlignment="1">
      <alignment/>
    </xf>
    <xf numFmtId="0" fontId="7" fillId="0" borderId="0" xfId="0" applyFont="1" applyBorder="1" applyAlignment="1">
      <alignment horizontal="center"/>
    </xf>
    <xf numFmtId="0" fontId="3" fillId="0" borderId="23" xfId="0" applyFont="1" applyBorder="1" applyAlignment="1">
      <alignment horizontal="right" vertical="center" wrapText="1"/>
    </xf>
    <xf numFmtId="0" fontId="0" fillId="0" borderId="24" xfId="0" applyBorder="1" applyAlignment="1">
      <alignment vertical="center"/>
    </xf>
    <xf numFmtId="0" fontId="14" fillId="0" borderId="0" xfId="0" applyFont="1" applyAlignment="1">
      <alignment horizontal="center"/>
    </xf>
    <xf numFmtId="0" fontId="5" fillId="0" borderId="48" xfId="53" applyFont="1" applyFill="1" applyBorder="1" applyAlignment="1" applyProtection="1">
      <alignment horizontal="center" vertical="center" wrapText="1"/>
      <protection locked="0"/>
    </xf>
    <xf numFmtId="0" fontId="0" fillId="0" borderId="0" xfId="0" applyAlignment="1">
      <alignment horizontal="center" wrapText="1"/>
    </xf>
    <xf numFmtId="0" fontId="0" fillId="0" borderId="36" xfId="0" applyBorder="1" applyAlignment="1">
      <alignment horizontal="center" wrapText="1"/>
    </xf>
    <xf numFmtId="0" fontId="25" fillId="0" borderId="49" xfId="53" applyFont="1" applyFill="1" applyBorder="1" applyAlignment="1" applyProtection="1">
      <alignment horizontal="left" wrapText="1"/>
      <protection locked="0"/>
    </xf>
    <xf numFmtId="0" fontId="32" fillId="0" borderId="45" xfId="0" applyFont="1" applyBorder="1" applyAlignment="1">
      <alignment wrapText="1"/>
    </xf>
    <xf numFmtId="0" fontId="32" fillId="0" borderId="50" xfId="0" applyFont="1" applyBorder="1" applyAlignment="1">
      <alignment wrapText="1"/>
    </xf>
    <xf numFmtId="0" fontId="2" fillId="33" borderId="40" xfId="0" applyFont="1" applyFill="1" applyBorder="1" applyAlignment="1">
      <alignment horizontal="center" vertical="top" wrapText="1"/>
    </xf>
    <xf numFmtId="0" fontId="2" fillId="33" borderId="46" xfId="0" applyFont="1" applyFill="1" applyBorder="1" applyAlignment="1">
      <alignment horizontal="center" vertical="top" wrapText="1"/>
    </xf>
    <xf numFmtId="0" fontId="0" fillId="0" borderId="12" xfId="0" applyBorder="1" applyAlignment="1">
      <alignment/>
    </xf>
    <xf numFmtId="0" fontId="14" fillId="41" borderId="0" xfId="0" applyFont="1" applyFill="1" applyBorder="1" applyAlignment="1">
      <alignment horizontal="center" vertical="center"/>
    </xf>
    <xf numFmtId="0" fontId="23" fillId="41" borderId="0" xfId="0" applyFont="1" applyFill="1" applyBorder="1" applyAlignment="1">
      <alignment vertical="center"/>
    </xf>
    <xf numFmtId="0" fontId="3" fillId="0" borderId="0" xfId="0" applyFont="1" applyFill="1" applyBorder="1" applyAlignment="1">
      <alignment horizontal="center"/>
    </xf>
    <xf numFmtId="0" fontId="13" fillId="0" borderId="0" xfId="0" applyFont="1" applyBorder="1" applyAlignment="1">
      <alignment/>
    </xf>
    <xf numFmtId="0" fontId="3" fillId="34" borderId="0" xfId="0" applyFont="1" applyFill="1" applyBorder="1" applyAlignment="1" applyProtection="1">
      <alignment horizontal="center" wrapText="1"/>
      <protection locked="0"/>
    </xf>
    <xf numFmtId="0" fontId="13" fillId="34" borderId="0" xfId="0" applyFont="1" applyFill="1" applyBorder="1" applyAlignment="1">
      <alignment horizontal="center" wrapText="1"/>
    </xf>
    <xf numFmtId="44" fontId="3" fillId="0" borderId="45" xfId="0" applyNumberFormat="1" applyFont="1" applyFill="1" applyBorder="1" applyAlignment="1">
      <alignment horizontal="center" vertical="center" wrapText="1"/>
    </xf>
    <xf numFmtId="0" fontId="0" fillId="0" borderId="45" xfId="0" applyBorder="1" applyAlignment="1">
      <alignment horizontal="center" vertical="center"/>
    </xf>
    <xf numFmtId="0" fontId="0" fillId="0" borderId="13" xfId="0" applyBorder="1" applyAlignment="1">
      <alignment horizontal="center" vertical="center"/>
    </xf>
    <xf numFmtId="0" fontId="25" fillId="41" borderId="32" xfId="0" applyFont="1" applyFill="1" applyBorder="1" applyAlignment="1">
      <alignment horizontal="left" wrapText="1"/>
    </xf>
    <xf numFmtId="0" fontId="25" fillId="41" borderId="33" xfId="0" applyFont="1" applyFill="1" applyBorder="1" applyAlignment="1">
      <alignment horizontal="left" wrapText="1"/>
    </xf>
    <xf numFmtId="0" fontId="25" fillId="41" borderId="34" xfId="0" applyFont="1" applyFill="1" applyBorder="1" applyAlignment="1">
      <alignment horizontal="left" wrapText="1"/>
    </xf>
    <xf numFmtId="0" fontId="3" fillId="0" borderId="0" xfId="0" applyFont="1" applyBorder="1" applyAlignment="1">
      <alignment horizontal="center" vertical="top"/>
    </xf>
    <xf numFmtId="0" fontId="0" fillId="0" borderId="0" xfId="0" applyBorder="1" applyAlignment="1">
      <alignment horizontal="center"/>
    </xf>
    <xf numFmtId="0" fontId="2" fillId="0" borderId="10" xfId="0" applyFont="1" applyBorder="1" applyAlignment="1">
      <alignment horizontal="right" vertical="center" wrapText="1"/>
    </xf>
    <xf numFmtId="0" fontId="0" fillId="0" borderId="10" xfId="0" applyBorder="1" applyAlignment="1">
      <alignment horizontal="righ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jpeg" /><Relationship Id="rId8" Type="http://schemas.openxmlformats.org/officeDocument/2006/relationships/image" Target="../media/image8.jpeg" /></Relationships>
</file>

<file path=xl/drawings/_rels/drawing2.xml.rels><?xml version="1.0" encoding="utf-8" standalone="yes"?><Relationships xmlns="http://schemas.openxmlformats.org/package/2006/relationships"><Relationship Id="rId1"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76200</xdr:colOff>
      <xdr:row>17</xdr:row>
      <xdr:rowOff>0</xdr:rowOff>
    </xdr:from>
    <xdr:to>
      <xdr:col>3</xdr:col>
      <xdr:colOff>542925</xdr:colOff>
      <xdr:row>17</xdr:row>
      <xdr:rowOff>466725</xdr:rowOff>
    </xdr:to>
    <xdr:pic>
      <xdr:nvPicPr>
        <xdr:cNvPr id="1" name="Picture 271" descr="35mm"/>
        <xdr:cNvPicPr preferRelativeResize="1">
          <a:picLocks noChangeAspect="1"/>
        </xdr:cNvPicPr>
      </xdr:nvPicPr>
      <xdr:blipFill>
        <a:blip r:embed="rId1"/>
        <a:stretch>
          <a:fillRect/>
        </a:stretch>
      </xdr:blipFill>
      <xdr:spPr>
        <a:xfrm>
          <a:off x="4572000" y="6257925"/>
          <a:ext cx="466725" cy="466725"/>
        </a:xfrm>
        <a:prstGeom prst="rect">
          <a:avLst/>
        </a:prstGeom>
        <a:noFill/>
        <a:ln w="9525" cmpd="sng">
          <a:noFill/>
        </a:ln>
      </xdr:spPr>
    </xdr:pic>
    <xdr:clientData/>
  </xdr:twoCellAnchor>
  <xdr:twoCellAnchor editAs="oneCell">
    <xdr:from>
      <xdr:col>3</xdr:col>
      <xdr:colOff>85725</xdr:colOff>
      <xdr:row>20</xdr:row>
      <xdr:rowOff>0</xdr:rowOff>
    </xdr:from>
    <xdr:to>
      <xdr:col>3</xdr:col>
      <xdr:colOff>533400</xdr:colOff>
      <xdr:row>20</xdr:row>
      <xdr:rowOff>447675</xdr:rowOff>
    </xdr:to>
    <xdr:pic>
      <xdr:nvPicPr>
        <xdr:cNvPr id="2" name="Picture 272" descr="110-small"/>
        <xdr:cNvPicPr preferRelativeResize="1">
          <a:picLocks noChangeAspect="1"/>
        </xdr:cNvPicPr>
      </xdr:nvPicPr>
      <xdr:blipFill>
        <a:blip r:embed="rId2"/>
        <a:stretch>
          <a:fillRect/>
        </a:stretch>
      </xdr:blipFill>
      <xdr:spPr>
        <a:xfrm>
          <a:off x="4581525" y="7715250"/>
          <a:ext cx="447675" cy="447675"/>
        </a:xfrm>
        <a:prstGeom prst="rect">
          <a:avLst/>
        </a:prstGeom>
        <a:noFill/>
        <a:ln w="9525" cmpd="sng">
          <a:noFill/>
        </a:ln>
      </xdr:spPr>
    </xdr:pic>
    <xdr:clientData/>
  </xdr:twoCellAnchor>
  <xdr:twoCellAnchor editAs="oneCell">
    <xdr:from>
      <xdr:col>3</xdr:col>
      <xdr:colOff>104775</xdr:colOff>
      <xdr:row>21</xdr:row>
      <xdr:rowOff>0</xdr:rowOff>
    </xdr:from>
    <xdr:to>
      <xdr:col>3</xdr:col>
      <xdr:colOff>552450</xdr:colOff>
      <xdr:row>21</xdr:row>
      <xdr:rowOff>447675</xdr:rowOff>
    </xdr:to>
    <xdr:pic>
      <xdr:nvPicPr>
        <xdr:cNvPr id="3" name="Picture 273" descr="110"/>
        <xdr:cNvPicPr preferRelativeResize="1">
          <a:picLocks noChangeAspect="1"/>
        </xdr:cNvPicPr>
      </xdr:nvPicPr>
      <xdr:blipFill>
        <a:blip r:embed="rId3"/>
        <a:stretch>
          <a:fillRect/>
        </a:stretch>
      </xdr:blipFill>
      <xdr:spPr>
        <a:xfrm>
          <a:off x="4600575" y="8201025"/>
          <a:ext cx="447675" cy="447675"/>
        </a:xfrm>
        <a:prstGeom prst="rect">
          <a:avLst/>
        </a:prstGeom>
        <a:noFill/>
        <a:ln w="9525" cmpd="sng">
          <a:noFill/>
        </a:ln>
      </xdr:spPr>
    </xdr:pic>
    <xdr:clientData/>
  </xdr:twoCellAnchor>
  <xdr:twoCellAnchor editAs="oneCell">
    <xdr:from>
      <xdr:col>3</xdr:col>
      <xdr:colOff>95250</xdr:colOff>
      <xdr:row>21</xdr:row>
      <xdr:rowOff>9525</xdr:rowOff>
    </xdr:from>
    <xdr:to>
      <xdr:col>3</xdr:col>
      <xdr:colOff>542925</xdr:colOff>
      <xdr:row>21</xdr:row>
      <xdr:rowOff>457200</xdr:rowOff>
    </xdr:to>
    <xdr:pic>
      <xdr:nvPicPr>
        <xdr:cNvPr id="4" name="Picture 274" descr="127"/>
        <xdr:cNvPicPr preferRelativeResize="1">
          <a:picLocks noChangeAspect="1"/>
        </xdr:cNvPicPr>
      </xdr:nvPicPr>
      <xdr:blipFill>
        <a:blip r:embed="rId4"/>
        <a:stretch>
          <a:fillRect/>
        </a:stretch>
      </xdr:blipFill>
      <xdr:spPr>
        <a:xfrm>
          <a:off x="4591050" y="8210550"/>
          <a:ext cx="447675" cy="447675"/>
        </a:xfrm>
        <a:prstGeom prst="rect">
          <a:avLst/>
        </a:prstGeom>
        <a:noFill/>
        <a:ln w="9525" cmpd="sng">
          <a:noFill/>
        </a:ln>
      </xdr:spPr>
    </xdr:pic>
    <xdr:clientData/>
  </xdr:twoCellAnchor>
  <xdr:twoCellAnchor editAs="oneCell">
    <xdr:from>
      <xdr:col>3</xdr:col>
      <xdr:colOff>104775</xdr:colOff>
      <xdr:row>21</xdr:row>
      <xdr:rowOff>0</xdr:rowOff>
    </xdr:from>
    <xdr:to>
      <xdr:col>3</xdr:col>
      <xdr:colOff>552450</xdr:colOff>
      <xdr:row>21</xdr:row>
      <xdr:rowOff>447675</xdr:rowOff>
    </xdr:to>
    <xdr:pic>
      <xdr:nvPicPr>
        <xdr:cNvPr id="5" name="Picture 275" descr="126"/>
        <xdr:cNvPicPr preferRelativeResize="1">
          <a:picLocks noChangeAspect="1"/>
        </xdr:cNvPicPr>
      </xdr:nvPicPr>
      <xdr:blipFill>
        <a:blip r:embed="rId5"/>
        <a:stretch>
          <a:fillRect/>
        </a:stretch>
      </xdr:blipFill>
      <xdr:spPr>
        <a:xfrm>
          <a:off x="4600575" y="8201025"/>
          <a:ext cx="447675" cy="447675"/>
        </a:xfrm>
        <a:prstGeom prst="rect">
          <a:avLst/>
        </a:prstGeom>
        <a:noFill/>
        <a:ln w="9525" cmpd="sng">
          <a:noFill/>
        </a:ln>
      </xdr:spPr>
    </xdr:pic>
    <xdr:clientData/>
  </xdr:twoCellAnchor>
  <xdr:twoCellAnchor editAs="oneCell">
    <xdr:from>
      <xdr:col>3</xdr:col>
      <xdr:colOff>104775</xdr:colOff>
      <xdr:row>22</xdr:row>
      <xdr:rowOff>0</xdr:rowOff>
    </xdr:from>
    <xdr:to>
      <xdr:col>3</xdr:col>
      <xdr:colOff>561975</xdr:colOff>
      <xdr:row>22</xdr:row>
      <xdr:rowOff>457200</xdr:rowOff>
    </xdr:to>
    <xdr:pic>
      <xdr:nvPicPr>
        <xdr:cNvPr id="6" name="Picture 276" descr="828"/>
        <xdr:cNvPicPr preferRelativeResize="1">
          <a:picLocks noChangeAspect="1"/>
        </xdr:cNvPicPr>
      </xdr:nvPicPr>
      <xdr:blipFill>
        <a:blip r:embed="rId6"/>
        <a:stretch>
          <a:fillRect/>
        </a:stretch>
      </xdr:blipFill>
      <xdr:spPr>
        <a:xfrm>
          <a:off x="4600575" y="8686800"/>
          <a:ext cx="457200" cy="457200"/>
        </a:xfrm>
        <a:prstGeom prst="rect">
          <a:avLst/>
        </a:prstGeom>
        <a:noFill/>
        <a:ln w="9525" cmpd="sng">
          <a:noFill/>
        </a:ln>
      </xdr:spPr>
    </xdr:pic>
    <xdr:clientData/>
  </xdr:twoCellAnchor>
  <xdr:twoCellAnchor editAs="oneCell">
    <xdr:from>
      <xdr:col>3</xdr:col>
      <xdr:colOff>85725</xdr:colOff>
      <xdr:row>22</xdr:row>
      <xdr:rowOff>0</xdr:rowOff>
    </xdr:from>
    <xdr:to>
      <xdr:col>3</xdr:col>
      <xdr:colOff>609600</xdr:colOff>
      <xdr:row>22</xdr:row>
      <xdr:rowOff>457200</xdr:rowOff>
    </xdr:to>
    <xdr:pic>
      <xdr:nvPicPr>
        <xdr:cNvPr id="7" name="Picture 277" descr="half-frames"/>
        <xdr:cNvPicPr preferRelativeResize="1">
          <a:picLocks noChangeAspect="1"/>
        </xdr:cNvPicPr>
      </xdr:nvPicPr>
      <xdr:blipFill>
        <a:blip r:embed="rId7"/>
        <a:stretch>
          <a:fillRect/>
        </a:stretch>
      </xdr:blipFill>
      <xdr:spPr>
        <a:xfrm>
          <a:off x="4581525" y="8686800"/>
          <a:ext cx="523875" cy="457200"/>
        </a:xfrm>
        <a:prstGeom prst="rect">
          <a:avLst/>
        </a:prstGeom>
        <a:noFill/>
        <a:ln w="9525" cmpd="sng">
          <a:noFill/>
        </a:ln>
      </xdr:spPr>
    </xdr:pic>
    <xdr:clientData/>
  </xdr:twoCellAnchor>
  <xdr:twoCellAnchor editAs="oneCell">
    <xdr:from>
      <xdr:col>3</xdr:col>
      <xdr:colOff>66675</xdr:colOff>
      <xdr:row>22</xdr:row>
      <xdr:rowOff>0</xdr:rowOff>
    </xdr:from>
    <xdr:to>
      <xdr:col>3</xdr:col>
      <xdr:colOff>590550</xdr:colOff>
      <xdr:row>22</xdr:row>
      <xdr:rowOff>457200</xdr:rowOff>
    </xdr:to>
    <xdr:pic>
      <xdr:nvPicPr>
        <xdr:cNvPr id="8" name="Picture 279" descr="loose-films"/>
        <xdr:cNvPicPr preferRelativeResize="1">
          <a:picLocks noChangeAspect="1"/>
        </xdr:cNvPicPr>
      </xdr:nvPicPr>
      <xdr:blipFill>
        <a:blip r:embed="rId8"/>
        <a:stretch>
          <a:fillRect/>
        </a:stretch>
      </xdr:blipFill>
      <xdr:spPr>
        <a:xfrm>
          <a:off x="4562475" y="8686800"/>
          <a:ext cx="523875" cy="457200"/>
        </a:xfrm>
        <a:prstGeom prst="rect">
          <a:avLst/>
        </a:prstGeom>
        <a:noFill/>
        <a:ln w="9525" cmpd="sng">
          <a:noFill/>
        </a:ln>
      </xdr:spPr>
    </xdr:pic>
    <xdr:clientData/>
  </xdr:twoCellAnchor>
  <xdr:twoCellAnchor editAs="oneCell">
    <xdr:from>
      <xdr:col>3</xdr:col>
      <xdr:colOff>76200</xdr:colOff>
      <xdr:row>18</xdr:row>
      <xdr:rowOff>0</xdr:rowOff>
    </xdr:from>
    <xdr:to>
      <xdr:col>3</xdr:col>
      <xdr:colOff>542925</xdr:colOff>
      <xdr:row>18</xdr:row>
      <xdr:rowOff>466725</xdr:rowOff>
    </xdr:to>
    <xdr:pic>
      <xdr:nvPicPr>
        <xdr:cNvPr id="9" name="Picture 271" descr="35mm"/>
        <xdr:cNvPicPr preferRelativeResize="1">
          <a:picLocks noChangeAspect="1"/>
        </xdr:cNvPicPr>
      </xdr:nvPicPr>
      <xdr:blipFill>
        <a:blip r:embed="rId1"/>
        <a:stretch>
          <a:fillRect/>
        </a:stretch>
      </xdr:blipFill>
      <xdr:spPr>
        <a:xfrm>
          <a:off x="4572000" y="6743700"/>
          <a:ext cx="466725"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20</xdr:row>
      <xdr:rowOff>0</xdr:rowOff>
    </xdr:from>
    <xdr:to>
      <xdr:col>0</xdr:col>
      <xdr:colOff>3429000</xdr:colOff>
      <xdr:row>31</xdr:row>
      <xdr:rowOff>0</xdr:rowOff>
    </xdr:to>
    <xdr:pic>
      <xdr:nvPicPr>
        <xdr:cNvPr id="1" name="Picture 1" descr="form-4"/>
        <xdr:cNvPicPr preferRelativeResize="1">
          <a:picLocks noChangeAspect="1"/>
        </xdr:cNvPicPr>
      </xdr:nvPicPr>
      <xdr:blipFill>
        <a:blip r:embed="rId1"/>
        <a:stretch>
          <a:fillRect/>
        </a:stretch>
      </xdr:blipFill>
      <xdr:spPr>
        <a:xfrm>
          <a:off x="0" y="7991475"/>
          <a:ext cx="3429000" cy="2514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_Cust%20Sites/123slide.com/orderforms-op/movies-for-slide-preparation.htm" TargetMode="External" /><Relationship Id="rId2" Type="http://schemas.openxmlformats.org/officeDocument/2006/relationships/hyperlink" Target="../../../_Cust%20Sites/123slide.com/orderforms-op/text-frames.htm" TargetMode="External" /><Relationship Id="rId3" Type="http://schemas.openxmlformats.org/officeDocument/2006/relationships/hyperlink" Target="../../../_Cust%20Sites/123slide.com/orderforms-op/thumbnail-catalog.htm" TargetMode="External" /><Relationship Id="rId4" Type="http://schemas.openxmlformats.org/officeDocument/2006/relationships/hyperlink" Target="../../../_Cust%20Sites/123slide.com/orderforms-op/terms-conditions.htm" TargetMode="External" /><Relationship Id="rId5" Type="http://schemas.openxmlformats.org/officeDocument/2006/relationships/hyperlink" Target="../../../_Cust%20Sites/123slide.com/orderforms-op/intermix-slides-mediums.htm" TargetMode="External" /><Relationship Id="rId6" Type="http://schemas.openxmlformats.org/officeDocument/2006/relationships/hyperlink" Target="../../../_Cust%20Sites/123slide.com/orderforms-op/movies-for-slide-preparation.htm" TargetMode="External" /><Relationship Id="rId7" Type="http://schemas.openxmlformats.org/officeDocument/2006/relationships/hyperlink" Target="../../../_Cust%20Sites/123slide.com/orderforms-op/prep-slide-stacking-bottom-up.htm" TargetMode="External" /><Relationship Id="rId8" Type="http://schemas.openxmlformats.org/officeDocument/2006/relationships/hyperlink" Target="../../../_Cust%20Sites/123slide.com/orderforms-op/110-120-127-828-etc.htm" TargetMode="External" /><Relationship Id="rId9" Type="http://schemas.openxmlformats.org/officeDocument/2006/relationships/hyperlink" Target="../../../_Cust%20Sites/123slide.com/orderforms-op/110-120-127-828-etc.htm" TargetMode="External" /><Relationship Id="rId10" Type="http://schemas.openxmlformats.org/officeDocument/2006/relationships/vmlDrawing" Target="../drawings/vmlDrawing1.vml" /><Relationship Id="rId11" Type="http://schemas.openxmlformats.org/officeDocument/2006/relationships/drawing" Target="../drawings/drawing1.xml" /><Relationship Id="rId1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codeName="Sheet1">
    <pageSetUpPr fitToPage="1"/>
  </sheetPr>
  <dimension ref="A1:U53"/>
  <sheetViews>
    <sheetView tabSelected="1" zoomScalePageLayoutView="0" workbookViewId="0" topLeftCell="A1">
      <selection activeCell="Z39" sqref="Z39"/>
    </sheetView>
  </sheetViews>
  <sheetFormatPr defaultColWidth="8.72265625" defaultRowHeight="18"/>
  <cols>
    <col min="1" max="1" width="2.2734375" style="24" bestFit="1" customWidth="1"/>
    <col min="2" max="2" width="29.36328125" style="3" customWidth="1"/>
    <col min="3" max="3" width="11.2734375" style="2" customWidth="1"/>
    <col min="4" max="4" width="6.0859375" style="2" customWidth="1"/>
    <col min="5" max="5" width="9.36328125" style="2" customWidth="1"/>
    <col min="6" max="6" width="9.2734375" style="2" customWidth="1"/>
    <col min="7" max="11" width="8.72265625" style="2" hidden="1" customWidth="1"/>
    <col min="12" max="12" width="6.2734375" style="2" hidden="1" customWidth="1"/>
    <col min="13" max="19" width="8.72265625" style="2" hidden="1" customWidth="1"/>
    <col min="20" max="20" width="0" style="2" hidden="1" customWidth="1"/>
    <col min="21" max="16384" width="8.72265625" style="2" customWidth="1"/>
  </cols>
  <sheetData>
    <row r="1" spans="1:6" ht="24" thickBot="1">
      <c r="A1" s="144">
        <v>1</v>
      </c>
      <c r="B1" s="97" t="s">
        <v>66</v>
      </c>
      <c r="C1" s="185" t="s">
        <v>107</v>
      </c>
      <c r="D1" s="186"/>
      <c r="E1" s="186"/>
      <c r="F1" s="187"/>
    </row>
    <row r="2" spans="1:21" ht="39.75" customHeight="1" thickBot="1">
      <c r="A2" s="24">
        <v>2</v>
      </c>
      <c r="B2" s="44" t="s">
        <v>97</v>
      </c>
      <c r="C2" s="185" t="s">
        <v>108</v>
      </c>
      <c r="D2" s="186"/>
      <c r="E2" s="186"/>
      <c r="F2" s="187"/>
      <c r="U2" s="145"/>
    </row>
    <row r="3" spans="1:6" ht="26.25" thickBot="1">
      <c r="A3" s="24">
        <v>3</v>
      </c>
      <c r="B3" s="168" t="s">
        <v>98</v>
      </c>
      <c r="C3" s="185" t="s">
        <v>110</v>
      </c>
      <c r="D3" s="186"/>
      <c r="E3" s="186"/>
      <c r="F3" s="187"/>
    </row>
    <row r="4" spans="1:6" ht="39" thickBot="1">
      <c r="A4" s="24">
        <v>4</v>
      </c>
      <c r="B4" s="169" t="s">
        <v>99</v>
      </c>
      <c r="C4" s="185" t="s">
        <v>109</v>
      </c>
      <c r="D4" s="186"/>
      <c r="E4" s="186"/>
      <c r="F4" s="187"/>
    </row>
    <row r="5" spans="1:6" ht="23.25" customHeight="1" thickBot="1">
      <c r="A5" s="24">
        <v>5</v>
      </c>
      <c r="B5" s="170" t="s">
        <v>73</v>
      </c>
      <c r="C5" s="185" t="s">
        <v>106</v>
      </c>
      <c r="D5" s="186"/>
      <c r="E5" s="186"/>
      <c r="F5" s="187"/>
    </row>
    <row r="6" spans="1:8" ht="29.25" customHeight="1">
      <c r="A6" s="24">
        <v>6</v>
      </c>
      <c r="B6" s="171" t="s">
        <v>74</v>
      </c>
      <c r="C6" s="218"/>
      <c r="D6" s="219"/>
      <c r="E6" s="219"/>
      <c r="F6" s="220"/>
      <c r="H6" s="31"/>
    </row>
    <row r="7" spans="1:8" ht="29.25" customHeight="1">
      <c r="A7" s="24">
        <v>7</v>
      </c>
      <c r="B7" s="182" t="s">
        <v>104</v>
      </c>
      <c r="C7" s="183"/>
      <c r="D7" s="183"/>
      <c r="E7" s="183"/>
      <c r="F7" s="184"/>
      <c r="H7" s="31"/>
    </row>
    <row r="8" spans="1:6" ht="26.25" customHeight="1">
      <c r="A8" s="24">
        <v>8</v>
      </c>
      <c r="B8" s="178" t="s">
        <v>19</v>
      </c>
      <c r="C8" s="179"/>
      <c r="D8" s="179"/>
      <c r="E8" s="179"/>
      <c r="F8" s="179"/>
    </row>
    <row r="9" spans="1:6" ht="24" customHeight="1">
      <c r="A9" s="24">
        <v>9</v>
      </c>
      <c r="B9" s="178" t="s">
        <v>20</v>
      </c>
      <c r="C9" s="179"/>
      <c r="D9" s="179"/>
      <c r="E9" s="179"/>
      <c r="F9" s="179"/>
    </row>
    <row r="10" spans="1:6" ht="27.75" customHeight="1">
      <c r="A10" s="24">
        <v>10</v>
      </c>
      <c r="B10" s="178" t="s">
        <v>21</v>
      </c>
      <c r="C10" s="179"/>
      <c r="D10" s="179"/>
      <c r="E10" s="179"/>
      <c r="F10" s="179"/>
    </row>
    <row r="11" spans="1:6" ht="18" customHeight="1">
      <c r="A11" s="24">
        <v>11</v>
      </c>
      <c r="B11" s="200" t="s">
        <v>103</v>
      </c>
      <c r="C11" s="201"/>
      <c r="D11" s="201"/>
      <c r="E11" s="201"/>
      <c r="F11" s="202"/>
    </row>
    <row r="12" spans="1:6" ht="40.5" customHeight="1">
      <c r="A12" s="24">
        <v>12</v>
      </c>
      <c r="B12" s="203" t="s">
        <v>105</v>
      </c>
      <c r="C12" s="204"/>
      <c r="D12" s="204"/>
      <c r="E12" s="204"/>
      <c r="F12" s="205"/>
    </row>
    <row r="13" spans="1:6" ht="28.5" customHeight="1">
      <c r="A13" s="24">
        <v>13</v>
      </c>
      <c r="B13" s="178" t="s">
        <v>22</v>
      </c>
      <c r="C13" s="179"/>
      <c r="D13" s="179"/>
      <c r="E13" s="179"/>
      <c r="F13" s="179"/>
    </row>
    <row r="14" spans="1:6" ht="30.75" customHeight="1">
      <c r="A14" s="24">
        <v>14</v>
      </c>
      <c r="B14" s="180" t="s">
        <v>23</v>
      </c>
      <c r="C14" s="181"/>
      <c r="D14" s="181"/>
      <c r="E14" s="181"/>
      <c r="F14" s="181"/>
    </row>
    <row r="15" spans="1:6" ht="14.25" customHeight="1">
      <c r="A15" s="24">
        <v>15</v>
      </c>
      <c r="B15" s="213" t="s">
        <v>80</v>
      </c>
      <c r="C15" s="176"/>
      <c r="D15" s="196"/>
      <c r="E15" s="196"/>
      <c r="F15" s="196"/>
    </row>
    <row r="16" spans="1:6" ht="23.25" customHeight="1" thickBot="1">
      <c r="A16" s="24">
        <v>16</v>
      </c>
      <c r="B16" s="214"/>
      <c r="C16" s="12"/>
      <c r="D16" s="209"/>
      <c r="E16" s="210"/>
      <c r="F16" s="210"/>
    </row>
    <row r="17" spans="1:6" ht="48.75" customHeight="1" thickBot="1">
      <c r="A17" s="24">
        <v>17</v>
      </c>
      <c r="B17" s="173" t="s">
        <v>79</v>
      </c>
      <c r="C17" s="175" t="s">
        <v>78</v>
      </c>
      <c r="D17" s="215" t="s">
        <v>9</v>
      </c>
      <c r="E17" s="216"/>
      <c r="F17" s="217"/>
    </row>
    <row r="18" spans="1:7" ht="38.25" customHeight="1" thickBot="1">
      <c r="A18" s="24">
        <v>18</v>
      </c>
      <c r="B18" s="172" t="s">
        <v>100</v>
      </c>
      <c r="C18" s="174"/>
      <c r="D18" s="23"/>
      <c r="E18" s="91">
        <v>0.39</v>
      </c>
      <c r="F18" s="46">
        <f aca="true" t="shared" si="0" ref="F18:F24">IF(C18=0,0,C18*E18)</f>
        <v>0</v>
      </c>
      <c r="G18" s="25"/>
    </row>
    <row r="19" spans="1:7" ht="38.25" customHeight="1" thickBot="1">
      <c r="A19" s="24">
        <v>19</v>
      </c>
      <c r="B19" s="172" t="s">
        <v>111</v>
      </c>
      <c r="C19" s="174"/>
      <c r="D19" s="23"/>
      <c r="E19" s="91">
        <v>1.2</v>
      </c>
      <c r="F19" s="46">
        <f t="shared" si="0"/>
        <v>0</v>
      </c>
      <c r="G19" s="25"/>
    </row>
    <row r="20" spans="1:7" ht="38.25" customHeight="1" thickBot="1">
      <c r="A20" s="24">
        <v>20</v>
      </c>
      <c r="B20" s="177" t="s">
        <v>112</v>
      </c>
      <c r="C20" s="174"/>
      <c r="D20" s="23"/>
      <c r="E20" s="91">
        <v>1.5</v>
      </c>
      <c r="F20" s="46">
        <f t="shared" si="0"/>
        <v>0</v>
      </c>
      <c r="G20" s="25"/>
    </row>
    <row r="21" spans="1:7" ht="38.25" customHeight="1" thickBot="1">
      <c r="A21" s="24">
        <v>21</v>
      </c>
      <c r="B21" s="146" t="s">
        <v>93</v>
      </c>
      <c r="C21" s="100"/>
      <c r="D21" s="23"/>
      <c r="E21" s="91">
        <v>1</v>
      </c>
      <c r="F21" s="46">
        <f t="shared" si="0"/>
        <v>0</v>
      </c>
      <c r="G21" s="25"/>
    </row>
    <row r="22" spans="1:7" ht="38.25" customHeight="1" thickBot="1">
      <c r="A22" s="24">
        <v>22</v>
      </c>
      <c r="B22" s="146" t="s">
        <v>75</v>
      </c>
      <c r="C22" s="100"/>
      <c r="D22" s="23"/>
      <c r="E22" s="91">
        <v>1</v>
      </c>
      <c r="F22" s="46">
        <f t="shared" si="0"/>
        <v>0</v>
      </c>
      <c r="G22" s="25"/>
    </row>
    <row r="23" spans="1:7" ht="42.75" customHeight="1" thickBot="1">
      <c r="A23" s="24">
        <v>23</v>
      </c>
      <c r="B23" s="147" t="s">
        <v>77</v>
      </c>
      <c r="C23" s="100"/>
      <c r="D23" s="23"/>
      <c r="E23" s="91">
        <v>3</v>
      </c>
      <c r="F23" s="46">
        <f t="shared" si="0"/>
        <v>0</v>
      </c>
      <c r="G23" s="25"/>
    </row>
    <row r="24" spans="1:7" ht="57" thickBot="1">
      <c r="A24" s="24">
        <v>24</v>
      </c>
      <c r="B24" s="102" t="s">
        <v>87</v>
      </c>
      <c r="C24" s="100"/>
      <c r="D24" s="23"/>
      <c r="E24" s="91">
        <v>1</v>
      </c>
      <c r="F24" s="46">
        <f t="shared" si="0"/>
        <v>0</v>
      </c>
      <c r="G24" s="25"/>
    </row>
    <row r="25" spans="1:7" ht="17.25" customHeight="1" thickBot="1">
      <c r="A25" s="24">
        <v>25</v>
      </c>
      <c r="B25" s="191" t="s">
        <v>76</v>
      </c>
      <c r="C25" s="192"/>
      <c r="D25" s="23"/>
      <c r="E25" s="91"/>
      <c r="F25" s="46"/>
      <c r="G25" s="25"/>
    </row>
    <row r="26" spans="1:7" ht="12" thickBot="1">
      <c r="A26" s="24">
        <v>26</v>
      </c>
      <c r="B26" s="103" t="s">
        <v>25</v>
      </c>
      <c r="C26" s="101"/>
      <c r="D26" s="23"/>
      <c r="E26" s="91">
        <v>0.39</v>
      </c>
      <c r="F26" s="7">
        <f>IF(E26="","",E26*C26)</f>
        <v>0</v>
      </c>
      <c r="G26" s="25"/>
    </row>
    <row r="27" spans="1:6" ht="12.75" customHeight="1" thickBot="1">
      <c r="A27" s="24">
        <v>27</v>
      </c>
      <c r="B27" s="103" t="s">
        <v>10</v>
      </c>
      <c r="C27" s="58"/>
      <c r="D27" s="5"/>
      <c r="E27" s="91">
        <v>0.59</v>
      </c>
      <c r="F27" s="7">
        <f>IF(E27="","",E27*C27)</f>
        <v>0</v>
      </c>
    </row>
    <row r="28" spans="1:6" ht="24.75" customHeight="1" thickBot="1">
      <c r="A28" s="24">
        <v>28</v>
      </c>
      <c r="B28" s="148" t="s">
        <v>96</v>
      </c>
      <c r="C28" s="58"/>
      <c r="D28" s="5"/>
      <c r="E28" s="91">
        <v>0.69</v>
      </c>
      <c r="F28" s="7">
        <f>IF(E28="","",E28*C28)</f>
        <v>0</v>
      </c>
    </row>
    <row r="29" spans="1:6" ht="11.25">
      <c r="A29" s="24">
        <v>29</v>
      </c>
      <c r="B29" s="16" t="s">
        <v>6</v>
      </c>
      <c r="C29" s="9"/>
      <c r="D29" s="10"/>
      <c r="E29" s="91" t="s">
        <v>0</v>
      </c>
      <c r="F29" s="4"/>
    </row>
    <row r="30" spans="1:6" ht="11.25">
      <c r="A30" s="24">
        <v>30</v>
      </c>
      <c r="B30" s="29"/>
      <c r="C30" s="53" t="s">
        <v>2</v>
      </c>
      <c r="D30" s="8" t="s">
        <v>53</v>
      </c>
      <c r="E30" s="91"/>
      <c r="F30" s="11"/>
    </row>
    <row r="31" spans="1:6" ht="11.25">
      <c r="A31" s="24">
        <v>31</v>
      </c>
      <c r="B31" s="140" t="s">
        <v>88</v>
      </c>
      <c r="C31" s="58"/>
      <c r="D31" s="13">
        <f>IF(C31=0,0,ROUNDUP((((#REF!)/30)),0))</f>
        <v>0</v>
      </c>
      <c r="E31" s="91">
        <v>1</v>
      </c>
      <c r="F31" s="11">
        <f>IF(D31=0,0,(D31*C31)*E31)</f>
        <v>0</v>
      </c>
    </row>
    <row r="32" spans="1:6" ht="15.75" customHeight="1">
      <c r="A32" s="24">
        <v>32</v>
      </c>
      <c r="B32" s="59" t="s">
        <v>56</v>
      </c>
      <c r="C32" s="55"/>
      <c r="D32" s="54"/>
      <c r="E32" s="91"/>
      <c r="F32" s="141">
        <f>SUM(F31:F31)</f>
        <v>0</v>
      </c>
    </row>
    <row r="33" spans="1:6" ht="11.25">
      <c r="A33" s="24">
        <v>33</v>
      </c>
      <c r="B33" s="56" t="s">
        <v>54</v>
      </c>
      <c r="C33" s="139" t="s">
        <v>50</v>
      </c>
      <c r="D33" s="49"/>
      <c r="E33" s="91">
        <v>1</v>
      </c>
      <c r="F33" s="11">
        <f>E33*D33</f>
        <v>0</v>
      </c>
    </row>
    <row r="34" spans="1:6" ht="11.25">
      <c r="A34" s="24">
        <v>34</v>
      </c>
      <c r="B34" s="57" t="s">
        <v>55</v>
      </c>
      <c r="C34" s="50"/>
      <c r="D34" s="51"/>
      <c r="E34" s="91"/>
      <c r="F34" s="11"/>
    </row>
    <row r="35" spans="1:6" ht="33.75">
      <c r="A35" s="24">
        <v>35</v>
      </c>
      <c r="B35" s="48" t="s">
        <v>90</v>
      </c>
      <c r="C35" s="142" t="s">
        <v>91</v>
      </c>
      <c r="D35" s="6"/>
      <c r="E35" s="91">
        <v>1</v>
      </c>
      <c r="F35" s="11">
        <f>E35*D35</f>
        <v>0</v>
      </c>
    </row>
    <row r="36" spans="1:6" ht="11.25">
      <c r="A36" s="24">
        <v>36</v>
      </c>
      <c r="B36" s="143" t="s">
        <v>92</v>
      </c>
      <c r="C36" s="142"/>
      <c r="D36" s="8"/>
      <c r="E36" s="91"/>
      <c r="F36" s="11"/>
    </row>
    <row r="37" spans="1:12" ht="31.5" customHeight="1">
      <c r="A37" s="24">
        <v>37</v>
      </c>
      <c r="B37" s="48" t="s">
        <v>57</v>
      </c>
      <c r="C37" s="52"/>
      <c r="D37" s="6"/>
      <c r="E37" s="91">
        <v>1</v>
      </c>
      <c r="F37" s="11">
        <f>E37*D37</f>
        <v>0</v>
      </c>
      <c r="L37" s="2" t="s">
        <v>46</v>
      </c>
    </row>
    <row r="38" spans="1:7" ht="21" customHeight="1">
      <c r="A38" s="24">
        <v>38</v>
      </c>
      <c r="B38" s="45" t="s">
        <v>51</v>
      </c>
      <c r="C38" s="19" t="b">
        <v>0</v>
      </c>
      <c r="D38" s="20">
        <f>IF(C38=TRUE,#REF!,"")</f>
      </c>
      <c r="E38" s="89">
        <v>0.05</v>
      </c>
      <c r="F38" s="18">
        <f>IF(C38=TRUE,D38*E38,0)</f>
        <v>0</v>
      </c>
      <c r="G38" s="32"/>
    </row>
    <row r="39" spans="1:7" ht="11.25">
      <c r="A39" s="24">
        <v>39</v>
      </c>
      <c r="B39" s="112" t="s">
        <v>67</v>
      </c>
      <c r="C39" s="14"/>
      <c r="E39" s="90" t="s">
        <v>1</v>
      </c>
      <c r="F39" s="47"/>
      <c r="G39" s="32"/>
    </row>
    <row r="40" spans="1:9" ht="9" customHeight="1" thickBot="1">
      <c r="A40" s="24">
        <v>40</v>
      </c>
      <c r="B40" s="28"/>
      <c r="C40" s="211"/>
      <c r="D40" s="212"/>
      <c r="E40" s="212"/>
      <c r="F40" s="15"/>
      <c r="G40" s="32"/>
      <c r="H40" s="33"/>
      <c r="I40" s="33"/>
    </row>
    <row r="41" spans="1:9" ht="18">
      <c r="A41" s="24">
        <v>41</v>
      </c>
      <c r="B41" s="149" t="s">
        <v>94</v>
      </c>
      <c r="C41" s="60" t="s">
        <v>62</v>
      </c>
      <c r="D41" s="62" t="s">
        <v>61</v>
      </c>
      <c r="E41" s="61"/>
      <c r="F41" s="15"/>
      <c r="G41" s="32"/>
      <c r="H41" s="33"/>
      <c r="I41" s="33"/>
    </row>
    <row r="42" spans="1:11" ht="18.75" customHeight="1">
      <c r="A42" s="24">
        <v>42</v>
      </c>
      <c r="B42" s="152" t="s">
        <v>101</v>
      </c>
      <c r="C42" s="153"/>
      <c r="D42" s="154"/>
      <c r="E42" s="154"/>
      <c r="F42" s="155"/>
      <c r="G42" s="32" t="str">
        <f>IF(H42=1,"JPG","DVD Slide Show")</f>
        <v>JPG</v>
      </c>
      <c r="H42" s="33">
        <v>1</v>
      </c>
      <c r="I42" s="33" t="s">
        <v>63</v>
      </c>
      <c r="J42" s="2" t="s">
        <v>60</v>
      </c>
      <c r="K42" s="2" t="s">
        <v>64</v>
      </c>
    </row>
    <row r="43" spans="1:12" ht="21.75" customHeight="1">
      <c r="A43" s="24">
        <v>43</v>
      </c>
      <c r="B43" s="156" t="s">
        <v>95</v>
      </c>
      <c r="C43" s="157"/>
      <c r="D43" s="158"/>
      <c r="E43" s="158">
        <f>IF(H42=2,"No Charge",IF(H42=1,"",""))</f>
      </c>
      <c r="F43" s="159"/>
      <c r="G43" s="32"/>
      <c r="H43" s="33"/>
      <c r="I43" s="34" t="e">
        <f>ROUNDUP(((#REF!))/400,0)</f>
        <v>#REF!</v>
      </c>
      <c r="J43" s="2" t="e">
        <f>ROUNDUP(((#REF!))/350,0)</f>
        <v>#REF!</v>
      </c>
      <c r="K43" s="2" t="e">
        <f>ROUNDUP(((#REF!))/100,0)</f>
        <v>#REF!</v>
      </c>
      <c r="L43" s="38" t="e">
        <f>"Size Thumbdrive to send with order = "&amp;ROUNDUP(((#REF!))/300,0)&amp;" Gigs"</f>
        <v>#REF!</v>
      </c>
    </row>
    <row r="44" spans="1:7" ht="27" customHeight="1" thickBot="1">
      <c r="A44" s="24">
        <v>44</v>
      </c>
      <c r="B44" s="150" t="s">
        <v>17</v>
      </c>
      <c r="C44" s="30" t="s">
        <v>26</v>
      </c>
      <c r="D44" s="30" t="s">
        <v>82</v>
      </c>
      <c r="E44" s="63" t="s">
        <v>4</v>
      </c>
      <c r="F44" s="15"/>
      <c r="G44" s="32"/>
    </row>
    <row r="45" spans="1:9" ht="21.75" customHeight="1">
      <c r="A45" s="24">
        <v>45</v>
      </c>
      <c r="B45" s="73" t="s">
        <v>81</v>
      </c>
      <c r="C45" s="21"/>
      <c r="D45" s="22"/>
      <c r="E45" s="89">
        <v>10</v>
      </c>
      <c r="F45" s="74">
        <f>IF(D45=0,0,(D45)*E45)</f>
        <v>0</v>
      </c>
      <c r="G45" s="32"/>
      <c r="H45" s="2">
        <v>1</v>
      </c>
      <c r="I45" s="2" t="s">
        <v>13</v>
      </c>
    </row>
    <row r="46" spans="1:9" ht="19.5" customHeight="1" thickBot="1">
      <c r="A46" s="24">
        <v>46</v>
      </c>
      <c r="B46" s="151" t="s">
        <v>102</v>
      </c>
      <c r="C46" s="76"/>
      <c r="D46" s="160"/>
      <c r="E46" s="161">
        <v>10</v>
      </c>
      <c r="F46" s="162">
        <f>IF(D46=0,0,(D46)*E46)</f>
        <v>0</v>
      </c>
      <c r="G46" s="42">
        <f>SUM(F43:F46)</f>
        <v>0</v>
      </c>
      <c r="I46" s="2" t="s">
        <v>12</v>
      </c>
    </row>
    <row r="47" spans="1:13" ht="33.75" customHeight="1" thickBot="1">
      <c r="A47" s="24">
        <v>47</v>
      </c>
      <c r="B47" s="197" t="s">
        <v>72</v>
      </c>
      <c r="C47" s="198"/>
      <c r="D47" s="165" t="b">
        <v>0</v>
      </c>
      <c r="E47" s="166">
        <v>1.5</v>
      </c>
      <c r="F47" s="167">
        <f>IF(D47=TRUE,(#REF!*E47)-#REF!,0)</f>
        <v>0</v>
      </c>
      <c r="M47" s="2" t="str">
        <f>+A5-A4&amp;" days"</f>
        <v>1 days</v>
      </c>
    </row>
    <row r="48" spans="1:13" ht="12" thickBot="1">
      <c r="A48" s="24">
        <v>48</v>
      </c>
      <c r="B48" s="26"/>
      <c r="C48" s="35"/>
      <c r="D48" s="81"/>
      <c r="E48" s="163" t="s">
        <v>1</v>
      </c>
      <c r="F48" s="164"/>
      <c r="L48" s="38" t="s">
        <v>27</v>
      </c>
      <c r="M48" s="35" t="s">
        <v>8</v>
      </c>
    </row>
    <row r="49" spans="1:6" ht="25.5" customHeight="1">
      <c r="A49" s="24">
        <v>49</v>
      </c>
      <c r="B49" s="189" t="s">
        <v>89</v>
      </c>
      <c r="C49" s="189"/>
      <c r="D49" s="189"/>
      <c r="E49" s="189"/>
      <c r="F49" s="190"/>
    </row>
    <row r="50" spans="1:6" ht="17.25" customHeight="1">
      <c r="A50" s="24">
        <v>50</v>
      </c>
      <c r="B50" s="206"/>
      <c r="C50" s="207"/>
      <c r="D50" s="207"/>
      <c r="E50" s="207"/>
      <c r="F50" s="208"/>
    </row>
    <row r="51" spans="1:6" ht="26.25" customHeight="1">
      <c r="A51" s="24">
        <v>51</v>
      </c>
      <c r="B51" s="188" t="s">
        <v>7</v>
      </c>
      <c r="C51" s="188"/>
      <c r="D51" s="188"/>
      <c r="E51" s="188"/>
      <c r="F51" s="188"/>
    </row>
    <row r="52" spans="1:6" ht="12.75" thickBot="1">
      <c r="A52" s="24">
        <v>52</v>
      </c>
      <c r="B52" s="199" t="s">
        <v>15</v>
      </c>
      <c r="C52" s="199"/>
      <c r="D52" s="199"/>
      <c r="E52" s="199"/>
      <c r="F52" s="199"/>
    </row>
    <row r="53" spans="1:6" ht="27.75" customHeight="1" thickBot="1">
      <c r="A53" s="24">
        <v>53</v>
      </c>
      <c r="B53" s="193" t="s">
        <v>14</v>
      </c>
      <c r="C53" s="194"/>
      <c r="D53" s="194"/>
      <c r="E53" s="194"/>
      <c r="F53" s="195"/>
    </row>
    <row r="55" ht="24" customHeight="1"/>
    <row r="56" ht="21.75" customHeight="1"/>
    <row r="57" ht="21.75" customHeight="1"/>
    <row r="58" ht="22.5" customHeight="1"/>
    <row r="59" ht="28.5" customHeight="1"/>
  </sheetData>
  <sheetProtection/>
  <mergeCells count="26">
    <mergeCell ref="B50:F50"/>
    <mergeCell ref="D16:F16"/>
    <mergeCell ref="C40:E40"/>
    <mergeCell ref="B15:B16"/>
    <mergeCell ref="D17:F17"/>
    <mergeCell ref="C2:F2"/>
    <mergeCell ref="C3:F3"/>
    <mergeCell ref="C4:F4"/>
    <mergeCell ref="C5:F5"/>
    <mergeCell ref="C6:F6"/>
    <mergeCell ref="C1:F1"/>
    <mergeCell ref="B51:F51"/>
    <mergeCell ref="B49:F49"/>
    <mergeCell ref="B25:C25"/>
    <mergeCell ref="B53:F53"/>
    <mergeCell ref="D15:F15"/>
    <mergeCell ref="B47:C47"/>
    <mergeCell ref="B52:F52"/>
    <mergeCell ref="B11:F11"/>
    <mergeCell ref="B12:F12"/>
    <mergeCell ref="B13:F13"/>
    <mergeCell ref="B14:F14"/>
    <mergeCell ref="B7:F7"/>
    <mergeCell ref="B8:F8"/>
    <mergeCell ref="B9:F9"/>
    <mergeCell ref="B10:F10"/>
  </mergeCells>
  <hyperlinks>
    <hyperlink ref="B53:E53" r:id="rId1" display="I have viewed the instruction movies for Slide and Photo prep. Click HERE if you haven't."/>
    <hyperlink ref="B34" r:id="rId2" display="Click here for Text Frame Info"/>
    <hyperlink ref="B32" r:id="rId3" display="Click here for info about Thumbnail Catalogs"/>
    <hyperlink ref="B11" r:id="rId4" display="Sending us your order indicates you have read our"/>
    <hyperlink ref="B36" r:id="rId5" display="Click for info on &quot;Inter-Mixing&quot;"/>
    <hyperlink ref="B6" r:id="rId6" display="../../../_Cust Sites/123slide.com/orderforms-op/movies-for-slide-preparation.htm"/>
    <hyperlink ref="B5" r:id="rId7" display="See How To Stack Your Slides"/>
    <hyperlink ref="B22" r:id="rId8" display="127 Or Super Slide 2x2&quot; slides"/>
    <hyperlink ref="B21" r:id="rId9" display="110 slides. 1 1/8&quot; x 1 1/8&quot; holders"/>
  </hyperlinks>
  <printOptions gridLines="1" horizontalCentered="1"/>
  <pageMargins left="0" right="0" top="0.5" bottom="0.25" header="0.25" footer="0"/>
  <pageSetup fitToHeight="2" fitToWidth="1" horizontalDpi="300" verticalDpi="300" orientation="portrait" r:id="rId12"/>
  <headerFooter alignWithMargins="0">
    <oddHeader>&amp;L&amp;9&amp;Z&amp;F</oddHeader>
  </headerFooter>
  <drawing r:id="rId11"/>
  <legacyDrawing r:id="rId10"/>
</worksheet>
</file>

<file path=xl/worksheets/sheet2.xml><?xml version="1.0" encoding="utf-8"?>
<worksheet xmlns="http://schemas.openxmlformats.org/spreadsheetml/2006/main" xmlns:r="http://schemas.openxmlformats.org/officeDocument/2006/relationships">
  <sheetPr codeName="Sheet2">
    <pageSetUpPr fitToPage="1"/>
  </sheetPr>
  <dimension ref="A1:D54"/>
  <sheetViews>
    <sheetView zoomScalePageLayoutView="0" workbookViewId="0" topLeftCell="A1">
      <selection activeCell="A24" sqref="A24"/>
    </sheetView>
  </sheetViews>
  <sheetFormatPr defaultColWidth="8.72265625" defaultRowHeight="18"/>
  <cols>
    <col min="1" max="1" width="66.54296875" style="0" customWidth="1"/>
  </cols>
  <sheetData>
    <row r="1" ht="18">
      <c r="A1" s="1"/>
    </row>
    <row r="2" ht="18">
      <c r="A2" s="1"/>
    </row>
    <row r="3" spans="1:2" ht="18">
      <c r="A3" s="1" t="s">
        <v>5</v>
      </c>
      <c r="B3" t="b">
        <v>1</v>
      </c>
    </row>
    <row r="4" ht="18">
      <c r="A4" s="1"/>
    </row>
    <row r="5" ht="18">
      <c r="A5" s="1"/>
    </row>
    <row r="18" ht="18">
      <c r="A18" s="1"/>
    </row>
    <row r="23" ht="18">
      <c r="A23" s="1"/>
    </row>
    <row r="29" ht="18">
      <c r="A29" s="1"/>
    </row>
    <row r="30" ht="18">
      <c r="A30" s="1"/>
    </row>
    <row r="31" ht="18">
      <c r="A31" s="1"/>
    </row>
    <row r="54" ht="18">
      <c r="D54" t="b">
        <v>0</v>
      </c>
    </row>
  </sheetData>
  <sheetProtection/>
  <printOptions/>
  <pageMargins left="0.75" right="0.75" top="1" bottom="1" header="0.5" footer="0.5"/>
  <pageSetup fitToHeight="1" fitToWidth="1" horizontalDpi="300" verticalDpi="300" orientation="portrait" scale="76" r:id="rId2"/>
  <legacyDrawing r:id="rId1"/>
</worksheet>
</file>

<file path=xl/worksheets/sheet3.xml><?xml version="1.0" encoding="utf-8"?>
<worksheet xmlns="http://schemas.openxmlformats.org/spreadsheetml/2006/main" xmlns:r="http://schemas.openxmlformats.org/officeDocument/2006/relationships">
  <sheetPr codeName="Sheet4"/>
  <dimension ref="A1:A3"/>
  <sheetViews>
    <sheetView zoomScalePageLayoutView="0" workbookViewId="0" topLeftCell="A1">
      <selection activeCell="B1" sqref="B1"/>
    </sheetView>
  </sheetViews>
  <sheetFormatPr defaultColWidth="8.72265625" defaultRowHeight="18"/>
  <cols>
    <col min="1" max="1" width="101.18359375" style="0" customWidth="1"/>
  </cols>
  <sheetData>
    <row r="1" ht="409.5" customHeight="1">
      <c r="A1" s="1" t="s">
        <v>83</v>
      </c>
    </row>
    <row r="2" ht="409.5">
      <c r="A2" s="1" t="s">
        <v>31</v>
      </c>
    </row>
    <row r="3" ht="409.5">
      <c r="A3" s="1" t="s">
        <v>32</v>
      </c>
    </row>
  </sheetData>
  <sheetProtection/>
  <printOptions/>
  <pageMargins left="0.75" right="0.75" top="1" bottom="1" header="0.5" footer="0.5"/>
  <pageSetup horizontalDpi="1200" verticalDpi="1200" orientation="portrait" r:id="rId1"/>
</worksheet>
</file>

<file path=xl/worksheets/sheet4.xml><?xml version="1.0" encoding="utf-8"?>
<worksheet xmlns="http://schemas.openxmlformats.org/spreadsheetml/2006/main" xmlns:r="http://schemas.openxmlformats.org/officeDocument/2006/relationships">
  <sheetPr codeName="Sheet5"/>
  <dimension ref="A1:A2"/>
  <sheetViews>
    <sheetView zoomScalePageLayoutView="0" workbookViewId="0" topLeftCell="A1">
      <selection activeCell="B1" sqref="B1"/>
    </sheetView>
  </sheetViews>
  <sheetFormatPr defaultColWidth="8.72265625" defaultRowHeight="18"/>
  <cols>
    <col min="1" max="1" width="72.72265625" style="0" customWidth="1"/>
  </cols>
  <sheetData>
    <row r="1" ht="30">
      <c r="A1" s="43" t="s">
        <v>49</v>
      </c>
    </row>
    <row r="2" ht="54">
      <c r="A2" s="1" t="s">
        <v>48</v>
      </c>
    </row>
  </sheetData>
  <sheetProtection/>
  <printOptions/>
  <pageMargins left="0.75" right="0.75" top="1" bottom="1" header="0.5" footer="0.5"/>
  <pageSetup horizontalDpi="1200" verticalDpi="1200" orientation="portrait" r:id="rId1"/>
</worksheet>
</file>

<file path=xl/worksheets/sheet5.xml><?xml version="1.0" encoding="utf-8"?>
<worksheet xmlns="http://schemas.openxmlformats.org/spreadsheetml/2006/main" xmlns:r="http://schemas.openxmlformats.org/officeDocument/2006/relationships">
  <sheetPr codeName="Sheet6"/>
  <dimension ref="A1:B35"/>
  <sheetViews>
    <sheetView zoomScalePageLayoutView="0" workbookViewId="0" topLeftCell="A10">
      <selection activeCell="B26" sqref="B26"/>
    </sheetView>
  </sheetViews>
  <sheetFormatPr defaultColWidth="8.72265625" defaultRowHeight="18"/>
  <cols>
    <col min="1" max="1" width="72.36328125" style="40" customWidth="1"/>
    <col min="2" max="2" width="72.36328125" style="0" customWidth="1"/>
  </cols>
  <sheetData>
    <row r="1" ht="30">
      <c r="A1" s="39" t="s">
        <v>33</v>
      </c>
    </row>
    <row r="4" ht="54">
      <c r="A4" s="40" t="s">
        <v>34</v>
      </c>
    </row>
    <row r="6" ht="18">
      <c r="A6" s="40" t="s">
        <v>35</v>
      </c>
    </row>
    <row r="7" ht="36">
      <c r="A7" s="40" t="s">
        <v>36</v>
      </c>
    </row>
    <row r="9" ht="18">
      <c r="A9" s="40" t="s">
        <v>37</v>
      </c>
    </row>
    <row r="11" ht="36">
      <c r="A11" s="40" t="s">
        <v>38</v>
      </c>
    </row>
    <row r="12" ht="18">
      <c r="A12" s="40" t="s">
        <v>39</v>
      </c>
    </row>
    <row r="13" ht="18">
      <c r="A13" s="40" t="s">
        <v>40</v>
      </c>
    </row>
    <row r="15" ht="108">
      <c r="A15" s="40" t="s">
        <v>41</v>
      </c>
    </row>
    <row r="16" ht="18"/>
    <row r="17" ht="41.25" customHeight="1">
      <c r="A17" s="40" t="s">
        <v>42</v>
      </c>
    </row>
    <row r="18" ht="18"/>
    <row r="19" ht="90">
      <c r="A19" s="40" t="s">
        <v>43</v>
      </c>
    </row>
    <row r="20" ht="18">
      <c r="B20" s="41">
        <v>1</v>
      </c>
    </row>
    <row r="21" ht="18"/>
    <row r="22" ht="18"/>
    <row r="23" ht="18"/>
    <row r="24" ht="18"/>
    <row r="25" ht="18"/>
    <row r="26" ht="18"/>
    <row r="27" ht="18"/>
    <row r="28" ht="18"/>
    <row r="29" ht="18"/>
    <row r="30" ht="18"/>
    <row r="31" ht="18"/>
    <row r="32" ht="18">
      <c r="A32" s="40" t="s">
        <v>44</v>
      </c>
    </row>
    <row r="34" ht="54">
      <c r="A34" s="40" t="s">
        <v>45</v>
      </c>
    </row>
    <row r="35" ht="409.5">
      <c r="A35" s="40" t="s">
        <v>47</v>
      </c>
    </row>
  </sheetData>
  <sheetProtection/>
  <printOptions/>
  <pageMargins left="0.75" right="0.75" top="1" bottom="1" header="0.5" footer="0.5"/>
  <pageSetup orientation="portrait" paperSize="9"/>
  <drawing r:id="rId2"/>
  <legacyDrawing r:id="rId1"/>
</worksheet>
</file>

<file path=xl/worksheets/sheet6.xml><?xml version="1.0" encoding="utf-8"?>
<worksheet xmlns="http://schemas.openxmlformats.org/spreadsheetml/2006/main" xmlns:r="http://schemas.openxmlformats.org/officeDocument/2006/relationships">
  <dimension ref="A1:N25"/>
  <sheetViews>
    <sheetView zoomScalePageLayoutView="0" workbookViewId="0" topLeftCell="A4">
      <selection activeCell="B25" sqref="B25"/>
    </sheetView>
  </sheetViews>
  <sheetFormatPr defaultColWidth="8.72265625" defaultRowHeight="18"/>
  <cols>
    <col min="1" max="1" width="16.99609375" style="0" customWidth="1"/>
  </cols>
  <sheetData>
    <row r="1" spans="1:5" ht="18">
      <c r="A1" s="123">
        <f>IF(D17&gt;0,"Spec.","")</f>
      </c>
      <c r="B1" s="124"/>
      <c r="C1" s="125">
        <f>IF(D55&gt;0,"Sign","")</f>
      </c>
      <c r="D1" s="126"/>
      <c r="E1" t="s">
        <v>28</v>
      </c>
    </row>
    <row r="2" spans="1:4" ht="18">
      <c r="A2" s="127">
        <f>IF(D57=0,"",IF(F40=2,"SS","JPG"))</f>
      </c>
      <c r="B2" s="128">
        <f>IF(D33&gt;0,"TF","")</f>
      </c>
      <c r="C2" s="128">
        <f>IF(D29&gt;0,"PRTS","")</f>
      </c>
      <c r="D2" s="129">
        <f>IF(B51=TRUE,"RUSH","")</f>
      </c>
    </row>
    <row r="3" spans="1:4" ht="18">
      <c r="A3" s="130">
        <f>IF(D57=0,"",IF(A2="JPG","",IF(F43=TRUE,"Music","No Music")))</f>
      </c>
      <c r="B3" s="131">
        <f>IF(D48&gt;0,"Dupe","")</f>
      </c>
      <c r="C3" s="132" t="str">
        <f>IF(A16=0,"","127")</f>
        <v>127</v>
      </c>
      <c r="D3" s="133">
        <f>IF(A36=TRUE,"Prep","")</f>
      </c>
    </row>
    <row r="4" spans="1:4" ht="18.75" thickBot="1">
      <c r="A4" s="134">
        <f>IF(D31&gt;0,"Thmbs","")</f>
      </c>
      <c r="B4" s="135">
        <f>IF(F40=3,"CDs","")</f>
      </c>
      <c r="C4" s="135">
        <f>IF(D56&gt;0,"WI","")</f>
      </c>
      <c r="D4" s="136">
        <f>IF(B66&gt;0,"Ins.","")</f>
      </c>
    </row>
    <row r="6" ht="18">
      <c r="A6" t="s">
        <v>30</v>
      </c>
    </row>
    <row r="7" ht="18.75" thickBot="1">
      <c r="A7" t="s">
        <v>84</v>
      </c>
    </row>
    <row r="8" spans="1:14" ht="45.75" thickBot="1">
      <c r="A8" s="24">
        <v>38</v>
      </c>
      <c r="B8" s="80" t="s">
        <v>24</v>
      </c>
      <c r="C8" s="60" t="s">
        <v>62</v>
      </c>
      <c r="D8" s="62" t="s">
        <v>61</v>
      </c>
      <c r="E8" s="61"/>
      <c r="F8" s="15"/>
      <c r="G8" s="32"/>
      <c r="H8" s="33"/>
      <c r="I8" s="33"/>
      <c r="J8" s="2"/>
      <c r="K8" s="2"/>
      <c r="L8" s="2"/>
      <c r="M8" s="2"/>
      <c r="N8" s="2"/>
    </row>
    <row r="9" spans="1:14" ht="34.5" thickBot="1">
      <c r="A9" s="24">
        <v>39</v>
      </c>
      <c r="B9" s="108" t="s">
        <v>58</v>
      </c>
      <c r="C9" s="109"/>
      <c r="D9" s="107" t="e">
        <f>IF(H10=TRUE,"",IF(G9="JPG",I11,IF(G9="DVD Slide Show","","")))</f>
        <v>#REF!</v>
      </c>
      <c r="E9" s="79" t="str">
        <f>IF(H10=TRUE,"",IF(H9=1,"NO CHARGE!",""))</f>
        <v>NO CHARGE!</v>
      </c>
      <c r="F9" s="65"/>
      <c r="G9" s="32" t="str">
        <f>IF(H9=1,"JPG","DVD Slide Show")</f>
        <v>JPG</v>
      </c>
      <c r="H9" s="33">
        <v>1</v>
      </c>
      <c r="I9" s="33" t="s">
        <v>63</v>
      </c>
      <c r="J9" s="2" t="s">
        <v>60</v>
      </c>
      <c r="K9" s="2" t="s">
        <v>64</v>
      </c>
      <c r="L9" s="2"/>
      <c r="M9" s="2"/>
      <c r="N9" s="2"/>
    </row>
    <row r="10" spans="1:14" ht="33.75">
      <c r="A10" s="24">
        <v>40</v>
      </c>
      <c r="B10" s="110" t="str">
        <f>IF(H9=2,"","I want CD data disks instead of DVD data disks")</f>
        <v>I want CD data disks instead of DVD data disks</v>
      </c>
      <c r="C10" s="111"/>
      <c r="D10" s="106">
        <f>IF(H9=2,0,IF(H9=1,0,(ROUNDUP(((#REF!))/160,0))))</f>
        <v>0</v>
      </c>
      <c r="E10" s="71">
        <f>IF(H9=2,0,10)</f>
        <v>10</v>
      </c>
      <c r="F10" s="72">
        <f>IF(H9=2,0,IF(H9=1,0,IF(D10=0,0,(D10-1)*E10)))</f>
        <v>0</v>
      </c>
      <c r="G10" s="32"/>
      <c r="H10" s="33"/>
      <c r="I10" s="33"/>
      <c r="J10" s="2"/>
      <c r="K10" s="2"/>
      <c r="L10" s="2"/>
      <c r="M10" s="2"/>
      <c r="N10" s="2"/>
    </row>
    <row r="11" spans="1:14" ht="45">
      <c r="A11" s="24">
        <v>41</v>
      </c>
      <c r="B11" s="104" t="s">
        <v>59</v>
      </c>
      <c r="C11" s="105"/>
      <c r="D11" s="64">
        <f>IF(G9="JPG","",IF(G9="DVD Slide Show",J11,""))</f>
      </c>
      <c r="E11" s="64" t="s">
        <v>16</v>
      </c>
      <c r="F11" s="66"/>
      <c r="G11" s="32"/>
      <c r="H11" s="33"/>
      <c r="I11" s="34" t="e">
        <f>ROUNDUP(((#REF!))/1500,0)</f>
        <v>#REF!</v>
      </c>
      <c r="J11" s="2" t="e">
        <f>ROUNDUP(((#REF!))/600,0)</f>
        <v>#REF!</v>
      </c>
      <c r="K11" s="2" t="e">
        <f>ROUNDUP(((#REF!))/600,0)</f>
        <v>#REF!</v>
      </c>
      <c r="L11" s="38" t="e">
        <f>"Size Thumbdrive to send with order = "&amp;ROUNDUP(((#REF!))/500,0)&amp;" Gigs"</f>
        <v>#REF!</v>
      </c>
      <c r="M11" s="2"/>
      <c r="N11" s="2"/>
    </row>
    <row r="12" spans="1:14" ht="18.75" thickBot="1">
      <c r="A12" s="24">
        <v>42</v>
      </c>
      <c r="B12" s="67">
        <f>IF(H9=2,"Music on your Slide Show Disk? Check the box for YES :","")</f>
      </c>
      <c r="C12" s="68"/>
      <c r="D12" s="69"/>
      <c r="E12" s="69"/>
      <c r="F12" s="70"/>
      <c r="G12" s="32" t="s">
        <v>65</v>
      </c>
      <c r="H12" s="33" t="b">
        <v>0</v>
      </c>
      <c r="I12" s="34"/>
      <c r="J12" s="2"/>
      <c r="K12" s="2"/>
      <c r="L12" s="38"/>
      <c r="M12" s="2"/>
      <c r="N12" s="2"/>
    </row>
    <row r="13" spans="1:14" ht="34.5" thickBot="1">
      <c r="A13" s="24">
        <v>43</v>
      </c>
      <c r="B13" s="96" t="s">
        <v>17</v>
      </c>
      <c r="C13" s="30" t="s">
        <v>26</v>
      </c>
      <c r="D13" s="14" t="s">
        <v>3</v>
      </c>
      <c r="E13" s="63" t="s">
        <v>4</v>
      </c>
      <c r="F13" s="15"/>
      <c r="G13" s="32"/>
      <c r="H13" s="2"/>
      <c r="I13" s="2"/>
      <c r="J13" s="2"/>
      <c r="K13" s="2"/>
      <c r="L13" s="2"/>
      <c r="M13" s="2"/>
      <c r="N13" s="2"/>
    </row>
    <row r="14" spans="1:14" ht="45">
      <c r="A14" s="24">
        <v>44</v>
      </c>
      <c r="B14" s="113" t="s">
        <v>68</v>
      </c>
      <c r="C14" s="114">
        <v>0</v>
      </c>
      <c r="D14" s="115" t="e">
        <f>ROUNDUP(((#REF!))/160,0)*C14</f>
        <v>#REF!</v>
      </c>
      <c r="E14" s="121">
        <v>10</v>
      </c>
      <c r="F14" s="72" t="e">
        <f>IF(D14=0,0,(D14)*E14)</f>
        <v>#REF!</v>
      </c>
      <c r="G14" s="32"/>
      <c r="H14" s="2">
        <v>1</v>
      </c>
      <c r="I14" s="2" t="s">
        <v>13</v>
      </c>
      <c r="J14" s="2"/>
      <c r="K14" s="2"/>
      <c r="L14" s="2"/>
      <c r="M14" s="2"/>
      <c r="N14" s="2"/>
    </row>
    <row r="15" spans="1:14" ht="33.75">
      <c r="A15" s="24">
        <v>45</v>
      </c>
      <c r="B15" s="73" t="s">
        <v>69</v>
      </c>
      <c r="C15" s="21">
        <v>0</v>
      </c>
      <c r="D15" s="22" t="e">
        <f>ROUNDUP(((#REF!))/1500,0)*C15</f>
        <v>#REF!</v>
      </c>
      <c r="E15" s="89">
        <v>10</v>
      </c>
      <c r="F15" s="74" t="e">
        <f>IF(D15=0,0,(D15)*E15)</f>
        <v>#REF!</v>
      </c>
      <c r="G15" s="32"/>
      <c r="H15" s="2"/>
      <c r="I15" s="2"/>
      <c r="J15" s="2"/>
      <c r="K15" s="2"/>
      <c r="L15" s="2"/>
      <c r="M15" s="2"/>
      <c r="N15" s="2"/>
    </row>
    <row r="16" spans="1:14" ht="34.5" thickBot="1">
      <c r="A16" s="24">
        <v>46</v>
      </c>
      <c r="B16" s="75" t="s">
        <v>70</v>
      </c>
      <c r="C16" s="76">
        <v>0</v>
      </c>
      <c r="D16" s="77" t="e">
        <f>ROUNDUP(((#REF!))/600,0)*C16</f>
        <v>#REF!</v>
      </c>
      <c r="E16" s="122">
        <v>10</v>
      </c>
      <c r="F16" s="78" t="e">
        <f>IF(D16=0,0,(D16)*E16)</f>
        <v>#REF!</v>
      </c>
      <c r="G16" s="42" t="e">
        <f>SUM(F10:F16)</f>
        <v>#REF!</v>
      </c>
      <c r="H16" s="2"/>
      <c r="I16" s="2" t="s">
        <v>12</v>
      </c>
      <c r="J16" s="2"/>
      <c r="K16" s="2"/>
      <c r="L16" s="2"/>
      <c r="M16" s="2"/>
      <c r="N16" s="2"/>
    </row>
    <row r="17" spans="1:14" ht="18.75" thickBot="1">
      <c r="A17" s="24">
        <v>47</v>
      </c>
      <c r="B17" s="116"/>
      <c r="C17" s="120"/>
      <c r="D17" s="117"/>
      <c r="E17" s="118" t="s">
        <v>71</v>
      </c>
      <c r="F17" s="119" t="e">
        <f>SUM(F14:F16)</f>
        <v>#REF!</v>
      </c>
      <c r="G17" s="42"/>
      <c r="H17" s="2"/>
      <c r="I17" s="2"/>
      <c r="J17" s="2"/>
      <c r="K17" s="2"/>
      <c r="L17" s="2"/>
      <c r="M17" s="2"/>
      <c r="N17" s="2"/>
    </row>
    <row r="18" spans="1:14" ht="18.75" thickBot="1">
      <c r="A18" s="24">
        <v>48</v>
      </c>
      <c r="B18" s="221" t="s">
        <v>11</v>
      </c>
      <c r="C18" s="222"/>
      <c r="D18" s="222"/>
      <c r="E18" s="222"/>
      <c r="F18" s="222"/>
      <c r="G18" s="2"/>
      <c r="H18" s="2"/>
      <c r="I18" s="33"/>
      <c r="J18" s="2"/>
      <c r="K18" s="2"/>
      <c r="L18" s="2"/>
      <c r="M18" s="2"/>
      <c r="N18" s="2"/>
    </row>
    <row r="19" spans="1:14" ht="18.75" thickBot="1">
      <c r="A19" s="24">
        <v>49</v>
      </c>
      <c r="B19" s="26">
        <f>IF(D20=TRUE,"Approximate","")</f>
      </c>
      <c r="C19" s="37">
        <f>IF(D20=TRUE," days to work","")</f>
      </c>
      <c r="D19" s="81"/>
      <c r="E19" s="98" t="s">
        <v>1</v>
      </c>
      <c r="F19" s="99" t="e">
        <f>SUM(F6+F10+F12+F17)</f>
        <v>#REF!</v>
      </c>
      <c r="G19" s="2"/>
      <c r="H19" s="2"/>
      <c r="I19" s="2"/>
      <c r="J19" s="2"/>
      <c r="K19" s="2"/>
      <c r="L19" s="2" t="e">
        <f>(F21*L23)</f>
        <v>#REF!</v>
      </c>
      <c r="M19" s="2"/>
      <c r="N19" s="2"/>
    </row>
    <row r="20" spans="1:14" ht="102" thickBot="1">
      <c r="A20" s="24">
        <v>50</v>
      </c>
      <c r="B20" s="82" t="s">
        <v>18</v>
      </c>
      <c r="C20" s="83">
        <f>IF(D20=TRUE,ROUNDUP(1+(#REF!/250),0),"")</f>
      </c>
      <c r="D20" s="84" t="b">
        <v>0</v>
      </c>
      <c r="E20" s="85">
        <v>1.5</v>
      </c>
      <c r="F20" s="86">
        <f>IF(D20=TRUE,(F19*E20)-F19,0)</f>
        <v>0</v>
      </c>
      <c r="G20" s="2"/>
      <c r="H20" s="2"/>
      <c r="I20" s="2"/>
      <c r="J20" s="2"/>
      <c r="K20" s="2"/>
      <c r="L20" s="2"/>
      <c r="M20" s="2" t="e">
        <f>+#REF!-#REF!&amp;" days"</f>
        <v>#REF!</v>
      </c>
      <c r="N20" s="2"/>
    </row>
    <row r="21" spans="1:14" ht="18.75" thickBot="1">
      <c r="A21" s="24">
        <v>51</v>
      </c>
      <c r="B21" s="26"/>
      <c r="C21" s="35"/>
      <c r="D21" s="81"/>
      <c r="E21" s="87" t="s">
        <v>1</v>
      </c>
      <c r="F21" s="88" t="e">
        <f>(F20+F19)</f>
        <v>#REF!</v>
      </c>
      <c r="G21" s="2"/>
      <c r="H21" s="2"/>
      <c r="I21" s="2"/>
      <c r="J21" s="2"/>
      <c r="K21" s="2"/>
      <c r="L21" s="38" t="s">
        <v>27</v>
      </c>
      <c r="M21" s="35" t="s">
        <v>8</v>
      </c>
      <c r="N21" s="2"/>
    </row>
    <row r="22" spans="1:14" ht="23.25" thickBot="1">
      <c r="A22" s="24">
        <v>52</v>
      </c>
      <c r="B22" s="223" t="s">
        <v>29</v>
      </c>
      <c r="C22" s="224"/>
      <c r="D22" s="17" t="s">
        <v>52</v>
      </c>
      <c r="E22" s="20" t="s">
        <v>8</v>
      </c>
      <c r="F22" s="137" t="e">
        <f>IF(E22="Pickup",0,G22)</f>
        <v>#REF!</v>
      </c>
      <c r="G22" s="138" t="e">
        <f>SUM(H22+I22+J22)</f>
        <v>#REF!</v>
      </c>
      <c r="H22" s="92" t="e">
        <f>IF(#REF!=0,0,IF(#REF!&lt;20,1.5,IF(#REF!&lt;50,2,IF(#REF!&lt;101,2.5,IF(#REF!&lt;201,3,IF(#REF!&lt;301,4,IF(#REF!&lt;401,5,IF(#REF!&lt;501,6,"7"))))))))</f>
        <v>#REF!</v>
      </c>
      <c r="I22" s="92" t="e">
        <f>IF(#REF!&gt;0,2,0)</f>
        <v>#REF!</v>
      </c>
      <c r="J22" s="93" t="e">
        <f>IF(F21=0,0,IF(E22="Local Pickup",0,IF(E22="Priority Mail",IF(#REF!&lt;=39,K22,K22+(#REF!*L22)))))</f>
        <v>#REF!</v>
      </c>
      <c r="K22" s="94">
        <v>5.65</v>
      </c>
      <c r="L22" s="95">
        <v>0.03</v>
      </c>
      <c r="M22" s="36">
        <f>IF(F18&lt;=50,9,(F18*0.02)+9)</f>
        <v>9</v>
      </c>
      <c r="N22" s="27"/>
    </row>
    <row r="24" ht="18">
      <c r="A24" t="s">
        <v>85</v>
      </c>
    </row>
    <row r="25" ht="18">
      <c r="A25" t="s">
        <v>86</v>
      </c>
    </row>
  </sheetData>
  <sheetProtection/>
  <mergeCells count="2">
    <mergeCell ref="B18:F18"/>
    <mergeCell ref="B22:C22"/>
  </mergeCells>
  <dataValidations count="1">
    <dataValidation type="list" allowBlank="1" showInputMessage="1" showErrorMessage="1" sqref="E22">
      <formula1>$L$51:$M$51</formula1>
    </dataValidation>
  </dataValidations>
  <printOptions/>
  <pageMargins left="0.75" right="0.75" top="1" bottom="1" header="0.5" footer="0.5"/>
  <pageSetup horizontalDpi="1200" verticalDpi="1200" orientation="portrait" r:id="rId2"/>
  <legacyDrawing r:id="rId1"/>
</worksheet>
</file>

<file path=xl/worksheets/sheet7.xml><?xml version="1.0" encoding="utf-8"?>
<worksheet xmlns="http://schemas.openxmlformats.org/spreadsheetml/2006/main" xmlns:r="http://schemas.openxmlformats.org/officeDocument/2006/relationships">
  <sheetPr codeName="Sheet3"/>
  <dimension ref="A1:H125"/>
  <sheetViews>
    <sheetView zoomScalePageLayoutView="0" workbookViewId="0" topLeftCell="A13">
      <selection activeCell="E21" sqref="E21"/>
    </sheetView>
  </sheetViews>
  <sheetFormatPr defaultColWidth="8.72265625" defaultRowHeight="18"/>
  <sheetData>
    <row r="1" spans="1:8" ht="18">
      <c r="A1" s="3"/>
      <c r="B1" s="2"/>
      <c r="C1" s="2"/>
      <c r="D1" s="2"/>
      <c r="E1" s="2"/>
      <c r="F1" s="2"/>
      <c r="G1" s="2"/>
      <c r="H1" s="2"/>
    </row>
    <row r="2" spans="1:8" ht="18">
      <c r="A2" s="3"/>
      <c r="B2" s="2"/>
      <c r="C2" s="2"/>
      <c r="D2" s="2"/>
      <c r="E2" s="2"/>
      <c r="F2" s="2"/>
      <c r="G2" s="2"/>
      <c r="H2" s="2"/>
    </row>
    <row r="3" spans="1:8" ht="18">
      <c r="A3" s="3"/>
      <c r="B3" s="2"/>
      <c r="C3" s="2"/>
      <c r="D3" s="2"/>
      <c r="E3" s="2"/>
      <c r="F3" s="2"/>
      <c r="G3" s="2"/>
      <c r="H3" s="2" t="b">
        <v>1</v>
      </c>
    </row>
    <row r="4" spans="1:8" ht="18">
      <c r="A4" s="3"/>
      <c r="B4" s="2"/>
      <c r="C4" s="2"/>
      <c r="D4" s="2"/>
      <c r="E4" s="2"/>
      <c r="F4" s="2"/>
      <c r="G4" s="2"/>
      <c r="H4" s="2"/>
    </row>
    <row r="5" spans="1:8" ht="18">
      <c r="A5" s="3"/>
      <c r="B5" s="2"/>
      <c r="C5" s="2"/>
      <c r="D5" s="2"/>
      <c r="E5" s="2"/>
      <c r="F5" s="2"/>
      <c r="G5" s="2"/>
      <c r="H5" s="2"/>
    </row>
    <row r="6" spans="1:8" ht="18">
      <c r="A6" s="3"/>
      <c r="B6" s="2"/>
      <c r="C6" s="2"/>
      <c r="D6" s="2"/>
      <c r="E6" s="2"/>
      <c r="F6" s="2"/>
      <c r="G6" s="2"/>
      <c r="H6" s="2"/>
    </row>
    <row r="7" spans="1:8" ht="18">
      <c r="A7" s="3"/>
      <c r="B7" s="2"/>
      <c r="C7" s="2"/>
      <c r="D7" s="2"/>
      <c r="E7" s="2"/>
      <c r="F7" s="2"/>
      <c r="G7" s="2"/>
      <c r="H7" s="2"/>
    </row>
    <row r="8" spans="1:8" ht="18">
      <c r="A8" s="3"/>
      <c r="B8" s="2"/>
      <c r="C8" s="2"/>
      <c r="D8" s="2"/>
      <c r="E8" s="2"/>
      <c r="F8" s="2"/>
      <c r="G8" s="2"/>
      <c r="H8" s="2"/>
    </row>
    <row r="9" spans="1:8" ht="18">
      <c r="A9" s="3"/>
      <c r="B9" s="2"/>
      <c r="C9" s="2"/>
      <c r="D9" s="2"/>
      <c r="E9" s="2"/>
      <c r="F9" s="2"/>
      <c r="G9" s="2"/>
      <c r="H9" s="2"/>
    </row>
    <row r="10" spans="1:8" ht="18">
      <c r="A10" s="3"/>
      <c r="B10" s="2"/>
      <c r="C10" s="2"/>
      <c r="D10" s="2"/>
      <c r="E10" s="2"/>
      <c r="F10" s="2"/>
      <c r="G10" s="2"/>
      <c r="H10" s="2" t="b">
        <v>1</v>
      </c>
    </row>
    <row r="11" spans="1:8" ht="18">
      <c r="A11" s="3"/>
      <c r="B11" s="2"/>
      <c r="C11" s="2"/>
      <c r="D11" s="2"/>
      <c r="E11" s="2"/>
      <c r="F11" s="2"/>
      <c r="G11" s="2"/>
      <c r="H11" s="2"/>
    </row>
    <row r="12" spans="1:8" ht="18">
      <c r="A12" s="3"/>
      <c r="B12" s="2"/>
      <c r="C12" s="2"/>
      <c r="D12" s="2"/>
      <c r="E12" s="2"/>
      <c r="F12" s="2"/>
      <c r="G12" s="2"/>
      <c r="H12" s="2" t="b">
        <v>1</v>
      </c>
    </row>
    <row r="13" spans="1:8" ht="18">
      <c r="A13" s="3"/>
      <c r="B13" s="2"/>
      <c r="C13" s="2"/>
      <c r="D13" s="2"/>
      <c r="E13" s="2"/>
      <c r="F13" s="2"/>
      <c r="G13" s="2"/>
      <c r="H13" s="2"/>
    </row>
    <row r="14" spans="1:8" ht="18">
      <c r="A14" s="3"/>
      <c r="B14" s="2"/>
      <c r="C14" s="2"/>
      <c r="D14" s="2"/>
      <c r="E14" s="2"/>
      <c r="F14" s="2"/>
      <c r="G14" s="2"/>
      <c r="H14" s="2" t="b">
        <v>1</v>
      </c>
    </row>
    <row r="125" ht="18">
      <c r="H125" t="b">
        <v>0</v>
      </c>
    </row>
  </sheetData>
  <sheetProtection/>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Enigma</dc:creator>
  <cp:keywords/>
  <dc:description/>
  <cp:lastModifiedBy>Ed</cp:lastModifiedBy>
  <cp:lastPrinted>2014-06-10T17:50:42Z</cp:lastPrinted>
  <dcterms:created xsi:type="dcterms:W3CDTF">2005-04-19T05:20:05Z</dcterms:created>
  <dcterms:modified xsi:type="dcterms:W3CDTF">2016-05-24T21:39:52Z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