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0" yWindow="-15" windowWidth="27315" windowHeight="5685"/>
  </bookViews>
  <sheets>
    <sheet name="Sheet1" sheetId="1" r:id="rId1"/>
    <sheet name="Control sheet" sheetId="2" r:id="rId2"/>
    <sheet name="Dropdown lists" sheetId="4" r:id="rId3"/>
    <sheet name="Conditional Formatting" sheetId="6" r:id="rId4"/>
    <sheet name="Group box with buttons" sheetId="5" r:id="rId5"/>
    <sheet name="Check boxes" sheetId="3" r:id="rId6"/>
    <sheet name="_SSC" sheetId="7" state="veryHidden" r:id="rId7"/>
  </sheets>
  <definedNames>
    <definedName name="_xlnm._FilterDatabase" localSheetId="0" hidden="1">'Control sheet'!$G$29:$G$29</definedName>
    <definedName name="_inputcolorcell" hidden="1">Sheet1!$D$49</definedName>
  </definedNames>
  <calcPr calcId="152511" iterate="1"/>
</workbook>
</file>

<file path=xl/calcChain.xml><?xml version="1.0" encoding="utf-8"?>
<calcChain xmlns="http://schemas.openxmlformats.org/spreadsheetml/2006/main">
  <c r="B18" i="2" l="1"/>
  <c r="E27" i="1"/>
  <c r="H8" i="2"/>
  <c r="D20" i="1" l="1"/>
  <c r="F20" i="2" l="1"/>
  <c r="E20" i="2"/>
  <c r="D20" i="2"/>
  <c r="G20" i="2"/>
  <c r="F18" i="1"/>
  <c r="D31" i="1"/>
  <c r="F31" i="1" s="1"/>
  <c r="F35" i="1"/>
  <c r="F22" i="1"/>
  <c r="F41" i="1"/>
  <c r="E6" i="1" s="1"/>
  <c r="F39" i="1"/>
  <c r="F17" i="1"/>
  <c r="B28" i="1"/>
  <c r="E26" i="1"/>
  <c r="F3" i="1"/>
  <c r="B55" i="1"/>
  <c r="B54" i="1"/>
  <c r="B53" i="1"/>
  <c r="F6" i="1"/>
  <c r="F5" i="1"/>
  <c r="F4" i="1"/>
  <c r="C15" i="1"/>
  <c r="E48" i="1"/>
  <c r="D30" i="1" l="1"/>
  <c r="F30" i="1" s="1"/>
  <c r="B25" i="2" s="1"/>
  <c r="F19" i="1"/>
  <c r="F23" i="1" s="1"/>
  <c r="D26" i="1"/>
  <c r="C6" i="1"/>
  <c r="D27" i="1"/>
  <c r="E5" i="1"/>
  <c r="D5" i="1" l="1"/>
  <c r="F32" i="1"/>
  <c r="F34" i="1" l="1"/>
  <c r="F36" i="1" s="1"/>
  <c r="G28" i="2" s="1"/>
  <c r="E8" i="2" l="1"/>
  <c r="B8" i="2" s="1"/>
  <c r="F37" i="1" s="1"/>
  <c r="F40" i="1" s="1"/>
  <c r="F42" i="1" s="1"/>
  <c r="F43" i="1" s="1"/>
  <c r="F44" i="1" s="1"/>
  <c r="D52" i="1" l="1"/>
  <c r="F2" i="1"/>
  <c r="C5" i="1"/>
  <c r="C4" i="1"/>
</calcChain>
</file>

<file path=xl/sharedStrings.xml><?xml version="1.0" encoding="utf-8"?>
<sst xmlns="http://schemas.openxmlformats.org/spreadsheetml/2006/main" count="117" uniqueCount="111">
  <si>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</si>
  <si>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</si>
  <si>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If you want to pay extra for insurance on your return shipment, enter Ins. $ here:</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</si>
  <si>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</si>
  <si>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</si>
  <si>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</si>
  <si>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</si>
  <si>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</si>
  <si>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</si>
  <si>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</si>
  <si>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</si>
  <si>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</si>
  <si>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</si>
  <si>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</si>
  <si>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</si>
  <si>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</si>
  <si>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 xml:space="preserve"> =Music(rngColours,l35)</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</si>
  <si>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</si>
  <si>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</si>
  <si>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</si>
  <si>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r>
      <t>PREP</t>
    </r>
    <r>
      <rPr>
        <sz val="8"/>
        <rFont val="Arial"/>
        <family val="2"/>
      </rPr>
      <t xml:space="preserve">: Please do my </t>
    </r>
    <r>
      <rPr>
        <b/>
        <sz val="8"/>
        <rFont val="Arial"/>
        <family val="2"/>
      </rPr>
      <t>slide orientation prep</t>
    </r>
    <r>
      <rPr>
        <sz val="8"/>
        <rFont val="Arial"/>
        <family val="2"/>
      </rPr>
      <t xml:space="preserve"> for me!
I don’t have the time.</t>
    </r>
  </si>
  <si>
    <t>Select: Shipping Or Pickup:</t>
  </si>
  <si>
    <t>Everyone should do the 10 Free</t>
  </si>
  <si>
    <t>Signature:____________________________</t>
  </si>
  <si>
    <t>Sample Scans! Click Here!</t>
  </si>
  <si>
    <t>Sending us your order indicates you have read and agree to our terms and conditions. Click here if you haven't.</t>
  </si>
  <si>
    <t>JPG images on a DVD Data Disk</t>
  </si>
  <si>
    <t>DVD Slide Show Disk with images stored on disk</t>
  </si>
  <si>
    <t>SS disk</t>
  </si>
  <si>
    <t>Disks</t>
  </si>
  <si>
    <t>Select disk type</t>
  </si>
  <si>
    <t>Data disk</t>
  </si>
  <si>
    <t>thumbdrive</t>
  </si>
  <si>
    <t>Music on disk?</t>
  </si>
  <si>
    <t>I want to pay extra to have someone sign for return delivery at my location</t>
  </si>
  <si>
    <t>Duplicates or Extra Sets Wanted</t>
  </si>
  <si>
    <t>Duplicates or Extra DVD Slide Show Disk Sets</t>
  </si>
  <si>
    <t>Total for Dupes</t>
  </si>
  <si>
    <t>Print this page and send it with your order. If you did not already make arrangements, you will be added to the end of our schedule when your job arrives. It is assumed that you have read and understand our FAQ page. Please clean your slides before sending. We do not clean slides.</t>
  </si>
  <si>
    <t>Call for Waupun drop off: 800-844-1393</t>
  </si>
  <si>
    <t>Note: Because of possible damage,
we do NOT clean your films. Clean with a microfiber cloth before you send them.</t>
  </si>
  <si>
    <t>110 slides in 1 1/8" holders</t>
  </si>
  <si>
    <t>110 slides in 2" holders</t>
  </si>
  <si>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use the Validation command under the Data menu.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</si>
  <si>
    <t>Total:</t>
  </si>
  <si>
    <t>Sub Total:</t>
  </si>
  <si>
    <t>Wis. Residents pay Wis. Sales Taxes</t>
  </si>
  <si>
    <t>Deposit To Send:</t>
  </si>
  <si>
    <t>Balance Due at completion:</t>
  </si>
  <si>
    <t>Click anywhere on the page to update at any time.</t>
  </si>
  <si>
    <t xml:space="preserve">  Name</t>
  </si>
  <si>
    <t xml:space="preserve">  Street Address</t>
  </si>
  <si>
    <t xml:space="preserve">  City, State, Zip</t>
  </si>
  <si>
    <t xml:space="preserve">  Phone Number</t>
  </si>
  <si>
    <t xml:space="preserve">  Email address</t>
  </si>
  <si>
    <t>Disks needed</t>
  </si>
  <si>
    <t>$ per disk</t>
  </si>
  <si>
    <t>Total Scans:</t>
  </si>
  <si>
    <t>Link from "do my slide prep for me on sheet one"</t>
  </si>
  <si>
    <t>Waupun, WI 53963</t>
  </si>
  <si>
    <t xml:space="preserve">Check Here: </t>
  </si>
  <si>
    <t>Click the page to update totals.</t>
  </si>
  <si>
    <t>Priority Mail is generally the best price for shipping orders under 5 lbs.</t>
  </si>
  <si>
    <t>If you feel that we made you a promise of some sort, by telephone or email,
please explain this in the box below. (Please type on-line, if possible.)</t>
  </si>
  <si>
    <t xml:space="preserve">  Enter Estimated Total in Box BELOW.</t>
  </si>
  <si>
    <t>Priority Mail</t>
  </si>
  <si>
    <t>$20 Minimum for scanning</t>
  </si>
  <si>
    <t>Affordable Old Photo</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</si>
  <si>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</si>
  <si>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</si>
  <si>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</si>
  <si>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Please watch and follow  the instruction movies for Slide and Photo prep. Click HERE if you haven't watched them.
We have to charge a small fee, if we do the slide prep for you.</t>
  </si>
  <si>
    <t>Please Read Carefully:</t>
  </si>
  <si>
    <t>DUPLICATES or Extra disk sets</t>
  </si>
  <si>
    <t>Please send a personal check or Money Order or Bank Check with your order.
If you already paid a partial deposit, just make up the deposit balance with your order.</t>
  </si>
  <si>
    <r>
      <t>RUSH SERVICE</t>
    </r>
    <r>
      <rPr>
        <sz val="8"/>
        <rFont val="Arial"/>
        <family val="2"/>
      </rPr>
      <t xml:space="preserve">
Send FULL payment as Money Order or Official Bank Check.
Personal checks take 10 days to clear.</t>
    </r>
  </si>
  <si>
    <t>Please don't forget to include your DEPOSIT:</t>
  </si>
  <si>
    <t xml:space="preserve">Please note that we will not transfer Porn or Nude slides or photos. Please send them to our competition. </t>
  </si>
  <si>
    <t>Return Shipping Info</t>
  </si>
  <si>
    <t>Shipping is estimated and will be determined by the final weight and distance. We don't know what your job will weigh but return shipping should be very close to what it costs you to send to us. We do not profit from return shipping to you.</t>
  </si>
  <si>
    <t>Note to Artists and Professional Photographers:
What you really want is Drum Scanning.
Don't expect $30 drum scans for 39 cents.</t>
  </si>
  <si>
    <t xml:space="preserve">op @ 123slide.NET  -  800-844-1393 </t>
  </si>
  <si>
    <t>Fill in on-line, Print Out, Send With Order</t>
  </si>
  <si>
    <t>Select SLIDE SHOW disk or IMAGES ONLY Data Disk</t>
  </si>
  <si>
    <t>Call For Drop Off Info For Waupun Office</t>
  </si>
  <si>
    <t>NON USA, including USA territories.
Click Here for important INFO.</t>
  </si>
  <si>
    <t>Please ONLY send the DEPOSIT!</t>
  </si>
  <si>
    <t>We will invoice you for the balance when we finish your project.</t>
  </si>
  <si>
    <t>DEPOSIT To Send:</t>
  </si>
  <si>
    <t>USA ONLY</t>
  </si>
  <si>
    <t>{"IsHide":false,"SheetId":0,"Name":"Sheet1","HiddenRow":0,"VisibleRange":"","SheetTheme":{"TabColor":"","BodyColor":"","BodyImage":""}}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</si>
  <si>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</si>
  <si>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</si>
  <si>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</si>
  <si>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</si>
  <si>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{"IsHide":true,"SheetId":0,"Name":"Check boxes","HiddenRow":0,"VisibleRange":"","SheetTheme":{"TabColor":"","BodyColor":"","BodyImage":""}}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</si>
  <si>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</si>
  <si>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1,"IsSubmit":fals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</si>
  <si>
    <t>400 Bittersweet Lane</t>
  </si>
  <si>
    <t>Affordable Old Photo
400 Bittersweet Lane
Waupun, WI 53963
Call to drop off: 800-844-1393</t>
  </si>
  <si>
    <t xml:space="preserve">110 Slides </t>
  </si>
  <si>
    <t>Order Form #5</t>
  </si>
  <si>
    <t>Duplicate or Extra DATA Disk Sets</t>
  </si>
  <si>
    <t>Thumbnail sheets</t>
  </si>
  <si>
    <t>prints after scanning</t>
  </si>
  <si>
    <t>Priority mail</t>
  </si>
  <si>
    <t>Percentage Multiplier</t>
  </si>
  <si>
    <t>Base Price</t>
  </si>
  <si>
    <t>Shipping Cost Total</t>
  </si>
  <si>
    <t>We need you to fill in this form on-line, print it out,
and then sign it on line #11 before you send it to us.</t>
  </si>
  <si>
    <t>Copyright 2019. | PLEASE USE THE PRINT BUTTON FOR BEST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</si>
</sst>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5" formatCode="&quot;$&quot;#,##0.00"/>
  </numFmts>
  <fonts count="34" x14ac:knownFonts="1">
    <font>
      <sz val="14"/>
      <name val="Arial"/>
    </font>
    <font>
      <sz val="14"/>
      <name val="Arial"/>
      <family val="2"/>
    </font>
    <font>
      <sz val="8"/>
      <name val="Arial"/>
      <family val="2"/>
    </font>
    <font>
      <b/>
      <sz val="8"/>
      <name val="Arial"/>
      <family val="2"/>
    </font>
    <font>
      <sz val="8"/>
      <color indexed="43"/>
      <name val="Arial"/>
      <family val="2"/>
    </font>
    <font>
      <b/>
      <sz val="8"/>
      <name val="Arial"/>
      <family val="2"/>
    </font>
    <font>
      <sz val="8"/>
      <name val="Arial"/>
      <family val="2"/>
    </font>
    <font>
      <u/>
      <sz val="8"/>
      <color indexed="12"/>
      <name val="Arial"/>
      <family val="2"/>
    </font>
    <font>
      <u/>
      <sz val="14"/>
      <color indexed="12"/>
      <name val="Arial"/>
      <family val="2"/>
    </font>
    <font>
      <b/>
      <sz val="10"/>
      <name val="Arial"/>
      <family val="2"/>
    </font>
    <font>
      <b/>
      <sz val="8"/>
      <color indexed="18"/>
      <name val="Arial"/>
      <family val="2"/>
    </font>
    <font>
      <sz val="20"/>
      <name val="Arial"/>
      <family val="2"/>
    </font>
    <font>
      <sz val="14"/>
      <name val="Arial"/>
      <family val="2"/>
    </font>
    <font>
      <sz val="8"/>
      <color indexed="20"/>
      <name val="Arial"/>
      <family val="2"/>
    </font>
    <font>
      <sz val="8"/>
      <color indexed="18"/>
      <name val="Arial"/>
      <family val="2"/>
    </font>
    <font>
      <sz val="10"/>
      <name val="Arial"/>
      <family val="2"/>
    </font>
    <font>
      <b/>
      <sz val="8"/>
      <color indexed="16"/>
      <name val="Arial"/>
      <family val="2"/>
    </font>
    <font>
      <b/>
      <sz val="14"/>
      <name val="Arial"/>
      <family val="2"/>
    </font>
    <font>
      <b/>
      <sz val="9"/>
      <name val="Arial"/>
      <family val="2"/>
    </font>
    <font>
      <u/>
      <sz val="10"/>
      <name val="Arial"/>
      <family val="2"/>
    </font>
    <font>
      <b/>
      <sz val="12"/>
      <color indexed="18"/>
      <name val="Arial"/>
      <family val="2"/>
    </font>
    <font>
      <b/>
      <sz val="11"/>
      <color indexed="18"/>
      <name val="Arial"/>
      <family val="2"/>
    </font>
    <font>
      <b/>
      <sz val="11"/>
      <name val="Arial"/>
      <family val="2"/>
    </font>
    <font>
      <b/>
      <sz val="20"/>
      <name val="Arial"/>
      <family val="2"/>
    </font>
    <font>
      <b/>
      <sz val="18"/>
      <name val="Arial"/>
      <family val="2"/>
    </font>
    <font>
      <b/>
      <sz val="24"/>
      <name val="Arial"/>
      <family val="2"/>
    </font>
    <font>
      <sz val="20"/>
      <name val="Arial"/>
      <family val="2"/>
    </font>
    <font>
      <b/>
      <sz val="12"/>
      <name val="Arial"/>
      <family val="2"/>
    </font>
    <font>
      <sz val="14"/>
      <color indexed="18"/>
      <name val="Arial"/>
      <family val="2"/>
    </font>
    <font>
      <sz val="18"/>
      <name val="Arial"/>
      <family val="2"/>
    </font>
    <font>
      <sz val="9"/>
      <name val="Arial"/>
      <family val="2"/>
    </font>
    <font>
      <b/>
      <sz val="16"/>
      <name val="Arial"/>
      <family val="2"/>
    </font>
    <font>
      <sz val="8"/>
      <color rgb="FF000000"/>
      <name val="Tahoma"/>
      <family val="2"/>
    </font>
    <font>
      <u/>
      <sz val="9"/>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53"/>
        <bgColor indexed="64"/>
      </patternFill>
    </fill>
    <fill>
      <patternFill patternType="solid">
        <fgColor indexed="45"/>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42">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vertical="top" wrapText="1"/>
    </xf>
    <xf numFmtId="0" fontId="2" fillId="0" borderId="1" xfId="0" applyFont="1" applyBorder="1" applyAlignment="1">
      <alignment horizontal="right" vertical="top" wrapText="1"/>
    </xf>
    <xf numFmtId="44" fontId="2" fillId="0" borderId="1" xfId="1" applyFont="1" applyBorder="1" applyAlignment="1">
      <alignment horizontal="center"/>
    </xf>
    <xf numFmtId="0" fontId="2" fillId="0" borderId="1" xfId="0" applyFont="1" applyBorder="1" applyAlignment="1">
      <alignment horizontal="center"/>
    </xf>
    <xf numFmtId="0" fontId="2" fillId="0" borderId="1" xfId="0" applyFont="1" applyBorder="1"/>
    <xf numFmtId="0" fontId="5" fillId="0" borderId="1" xfId="0" applyFont="1" applyBorder="1" applyAlignment="1">
      <alignment horizontal="right" vertical="top" wrapText="1"/>
    </xf>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xf>
    <xf numFmtId="44" fontId="3" fillId="2" borderId="1" xfId="0" applyNumberFormat="1" applyFont="1" applyFill="1" applyBorder="1" applyAlignment="1">
      <alignment horizontal="center"/>
    </xf>
    <xf numFmtId="44" fontId="2" fillId="0" borderId="1" xfId="0" applyNumberFormat="1" applyFont="1" applyFill="1" applyBorder="1" applyAlignment="1">
      <alignment horizontal="center"/>
    </xf>
    <xf numFmtId="0" fontId="3" fillId="0" borderId="1" xfId="0" applyFont="1" applyBorder="1" applyAlignment="1">
      <alignment horizontal="center"/>
    </xf>
    <xf numFmtId="0" fontId="2" fillId="0" borderId="0" xfId="0" applyFont="1" applyAlignment="1">
      <alignment horizontal="center" vertical="top" wrapText="1"/>
    </xf>
    <xf numFmtId="44" fontId="2" fillId="0" borderId="0" xfId="0" applyNumberFormat="1" applyFont="1" applyBorder="1" applyAlignment="1">
      <alignment horizontal="center"/>
    </xf>
    <xf numFmtId="22" fontId="2" fillId="0" borderId="0" xfId="0" applyNumberFormat="1" applyFont="1"/>
    <xf numFmtId="0" fontId="10" fillId="0" borderId="1" xfId="0" applyFont="1" applyBorder="1" applyAlignment="1">
      <alignment horizontal="center" vertical="center" wrapText="1"/>
    </xf>
    <xf numFmtId="0" fontId="14" fillId="0" borderId="0" xfId="0" applyFont="1" applyFill="1" applyBorder="1" applyAlignment="1">
      <alignment horizontal="center"/>
    </xf>
    <xf numFmtId="44" fontId="5" fillId="0" borderId="0" xfId="1" applyFont="1" applyBorder="1" applyAlignment="1">
      <alignment horizontal="center"/>
    </xf>
    <xf numFmtId="44" fontId="2" fillId="0" borderId="0" xfId="1" applyFont="1" applyBorder="1" applyAlignment="1">
      <alignment horizontal="center"/>
    </xf>
    <xf numFmtId="0" fontId="5" fillId="0" borderId="0" xfId="0" applyFont="1" applyBorder="1" applyAlignment="1"/>
    <xf numFmtId="0" fontId="2" fillId="0" borderId="1" xfId="0" applyFont="1" applyBorder="1" applyAlignment="1">
      <alignment horizontal="right" vertical="center" wrapText="1"/>
    </xf>
    <xf numFmtId="44" fontId="2" fillId="0" borderId="1" xfId="1" applyFont="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Border="1" applyAlignment="1">
      <alignment horizontal="right" vertical="center" wrapText="1"/>
    </xf>
    <xf numFmtId="1" fontId="2" fillId="0" borderId="1" xfId="0" applyNumberFormat="1" applyFont="1" applyFill="1" applyBorder="1" applyAlignment="1">
      <alignment horizontal="center" vertical="center"/>
    </xf>
    <xf numFmtId="0" fontId="2" fillId="0" borderId="1" xfId="0" quotePrefix="1" applyNumberFormat="1" applyFont="1" applyBorder="1" applyAlignment="1">
      <alignment horizontal="center" vertical="center"/>
    </xf>
    <xf numFmtId="0" fontId="13" fillId="0" borderId="0" xfId="0" applyNumberFormat="1" applyFont="1" applyAlignment="1">
      <alignment horizontal="center" vertical="center"/>
    </xf>
    <xf numFmtId="0" fontId="16" fillId="0" borderId="1" xfId="0" applyFont="1" applyBorder="1" applyAlignment="1">
      <alignment horizontal="right" vertical="top" wrapText="1"/>
    </xf>
    <xf numFmtId="0" fontId="2" fillId="0" borderId="0" xfId="0" applyFont="1" applyProtection="1">
      <protection locked="0" hidden="1"/>
    </xf>
    <xf numFmtId="0" fontId="2" fillId="0" borderId="0" xfId="0" applyFont="1" applyBorder="1" applyAlignment="1">
      <alignment horizontal="right" vertical="top" wrapText="1"/>
    </xf>
    <xf numFmtId="0" fontId="2" fillId="0" borderId="0" xfId="0" applyFont="1" applyAlignment="1">
      <alignment vertical="center"/>
    </xf>
    <xf numFmtId="0" fontId="5" fillId="0" borderId="0" xfId="2"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14" fillId="0" borderId="0" xfId="0" applyFont="1" applyFill="1" applyBorder="1" applyAlignment="1">
      <alignment horizontal="center" wrapText="1"/>
    </xf>
    <xf numFmtId="0" fontId="19" fillId="0" borderId="0" xfId="2" applyFont="1" applyAlignment="1" applyProtection="1"/>
    <xf numFmtId="0" fontId="3" fillId="0" borderId="0" xfId="0" applyFont="1"/>
    <xf numFmtId="0" fontId="2" fillId="0" borderId="0" xfId="0" applyFont="1" applyAlignment="1">
      <alignment horizontal="center"/>
    </xf>
    <xf numFmtId="0" fontId="2" fillId="0" borderId="0" xfId="0" applyNumberFormat="1" applyFo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Alignment="1">
      <alignment wrapText="1"/>
    </xf>
    <xf numFmtId="0" fontId="5" fillId="0" borderId="2" xfId="0" applyFont="1" applyBorder="1" applyAlignment="1"/>
    <xf numFmtId="0" fontId="5" fillId="0" borderId="3" xfId="0" applyFont="1" applyBorder="1" applyAlignment="1"/>
    <xf numFmtId="0" fontId="5" fillId="0" borderId="4" xfId="0" applyFont="1" applyBorder="1" applyAlignment="1"/>
    <xf numFmtId="0" fontId="11" fillId="0" borderId="0" xfId="0" applyFont="1" applyAlignment="1">
      <alignment horizontal="left" vertical="top" wrapText="1"/>
    </xf>
    <xf numFmtId="0" fontId="25" fillId="0" borderId="0" xfId="0" applyFont="1" applyAlignment="1">
      <alignment vertical="top" wrapText="1"/>
    </xf>
    <xf numFmtId="0" fontId="0" fillId="0" borderId="0" xfId="0" applyAlignment="1">
      <alignment vertical="top" wrapText="1"/>
    </xf>
    <xf numFmtId="0" fontId="0" fillId="3" borderId="0" xfId="0" applyFill="1"/>
    <xf numFmtId="44" fontId="3" fillId="0" borderId="0" xfId="0" applyNumberFormat="1" applyFont="1"/>
    <xf numFmtId="0" fontId="24" fillId="0" borderId="0" xfId="0" applyFont="1" applyBorder="1" applyAlignment="1">
      <alignment horizontal="center"/>
    </xf>
    <xf numFmtId="0" fontId="11" fillId="0" borderId="3" xfId="0" applyFont="1" applyBorder="1"/>
    <xf numFmtId="0" fontId="26" fillId="0" borderId="6" xfId="2" applyFont="1" applyBorder="1" applyAlignment="1" applyProtection="1">
      <alignment horizontal="center" vertical="center" wrapText="1"/>
    </xf>
    <xf numFmtId="0" fontId="26" fillId="0" borderId="7" xfId="2" applyFont="1" applyBorder="1" applyAlignment="1" applyProtection="1">
      <alignment horizontal="center" vertical="center"/>
    </xf>
    <xf numFmtId="0" fontId="26" fillId="0" borderId="4" xfId="2" applyFont="1" applyBorder="1" applyAlignment="1" applyProtection="1">
      <alignment horizontal="center" vertical="center"/>
    </xf>
    <xf numFmtId="0" fontId="25" fillId="0" borderId="0" xfId="0" applyFont="1"/>
    <xf numFmtId="0" fontId="24" fillId="0" borderId="0" xfId="0" applyFont="1" applyAlignment="1">
      <alignment horizontal="center" wrapText="1"/>
    </xf>
    <xf numFmtId="0" fontId="5" fillId="0" borderId="1" xfId="0" applyFont="1" applyBorder="1" applyAlignment="1">
      <alignment horizontal="left" vertical="center" wrapText="1"/>
    </xf>
    <xf numFmtId="44" fontId="2" fillId="0" borderId="1" xfId="1" applyFont="1" applyFill="1" applyBorder="1" applyAlignment="1">
      <alignment horizontal="center" vertical="center"/>
    </xf>
    <xf numFmtId="44" fontId="5" fillId="2" borderId="1" xfId="1" applyFont="1" applyFill="1" applyBorder="1" applyAlignment="1">
      <alignment horizontal="center"/>
    </xf>
    <xf numFmtId="44" fontId="3" fillId="2" borderId="1" xfId="1" applyFont="1" applyFill="1" applyBorder="1" applyAlignment="1">
      <alignment horizontal="center" vertical="center"/>
    </xf>
    <xf numFmtId="0" fontId="2" fillId="0" borderId="10" xfId="0" applyNumberFormat="1" applyFont="1" applyFill="1" applyBorder="1" applyAlignment="1">
      <alignment horizontal="center"/>
    </xf>
    <xf numFmtId="0" fontId="2" fillId="0" borderId="0" xfId="0" applyFont="1" applyFill="1" applyAlignment="1">
      <alignment horizontal="center"/>
    </xf>
    <xf numFmtId="0" fontId="22" fillId="0" borderId="5" xfId="2" applyFont="1" applyFill="1" applyBorder="1" applyAlignment="1" applyProtection="1">
      <alignment horizontal="left" vertical="center" wrapText="1"/>
      <protection locked="0"/>
    </xf>
    <xf numFmtId="0" fontId="5" fillId="0" borderId="0" xfId="0" applyFont="1" applyFill="1" applyBorder="1" applyAlignment="1">
      <alignment horizontal="center"/>
    </xf>
    <xf numFmtId="0" fontId="17" fillId="0" borderId="0" xfId="0" applyFont="1" applyBorder="1" applyAlignment="1"/>
    <xf numFmtId="0" fontId="15" fillId="0" borderId="0" xfId="0" applyFont="1" applyBorder="1" applyAlignment="1">
      <alignment horizontal="center"/>
    </xf>
    <xf numFmtId="0" fontId="10" fillId="0" borderId="0" xfId="0" applyFont="1" applyFill="1" applyBorder="1" applyAlignment="1">
      <alignment horizontal="center"/>
    </xf>
    <xf numFmtId="0" fontId="29" fillId="0" borderId="14" xfId="0" applyFont="1" applyBorder="1"/>
    <xf numFmtId="0" fontId="6" fillId="0" borderId="1" xfId="0" applyFont="1" applyBorder="1" applyAlignment="1">
      <alignment horizontal="center"/>
    </xf>
    <xf numFmtId="44" fontId="2" fillId="0" borderId="15" xfId="1" applyFont="1" applyBorder="1" applyAlignment="1">
      <alignment horizontal="center"/>
    </xf>
    <xf numFmtId="44" fontId="2" fillId="0" borderId="16" xfId="1" applyFont="1" applyBorder="1" applyAlignment="1">
      <alignment horizontal="center"/>
    </xf>
    <xf numFmtId="0" fontId="5" fillId="0" borderId="17" xfId="2" applyFont="1" applyBorder="1" applyAlignment="1" applyProtection="1">
      <alignment horizontal="right" vertical="center" wrapText="1"/>
    </xf>
    <xf numFmtId="0" fontId="5" fillId="0" borderId="18" xfId="0" applyFont="1" applyFill="1" applyBorder="1" applyAlignment="1">
      <alignment horizontal="center"/>
    </xf>
    <xf numFmtId="0" fontId="6" fillId="0" borderId="18" xfId="0" applyFont="1" applyBorder="1" applyAlignment="1">
      <alignment horizontal="center"/>
    </xf>
    <xf numFmtId="44" fontId="2" fillId="0" borderId="19" xfId="1" applyFont="1" applyBorder="1" applyAlignment="1">
      <alignment horizontal="center"/>
    </xf>
    <xf numFmtId="0" fontId="2" fillId="0" borderId="21" xfId="0" applyFont="1" applyBorder="1" applyAlignment="1">
      <alignment horizontal="right" vertical="center" wrapText="1"/>
    </xf>
    <xf numFmtId="44" fontId="2" fillId="0" borderId="16" xfId="1" applyFont="1" applyBorder="1" applyAlignment="1">
      <alignment horizontal="center" vertical="center"/>
    </xf>
    <xf numFmtId="0" fontId="2" fillId="0" borderId="17" xfId="0" applyFont="1" applyBorder="1" applyAlignment="1">
      <alignment horizontal="right" vertical="center" wrapText="1"/>
    </xf>
    <xf numFmtId="0" fontId="2" fillId="0" borderId="18" xfId="0" applyNumberFormat="1" applyFont="1" applyFill="1" applyBorder="1" applyAlignment="1">
      <alignment horizontal="center" vertical="center"/>
    </xf>
    <xf numFmtId="44" fontId="2" fillId="0" borderId="19" xfId="1" applyFont="1" applyBorder="1" applyAlignment="1">
      <alignment horizontal="center" vertical="center"/>
    </xf>
    <xf numFmtId="0" fontId="6" fillId="0" borderId="20" xfId="0" applyFont="1" applyBorder="1" applyAlignment="1">
      <alignment horizontal="center"/>
    </xf>
    <xf numFmtId="0" fontId="5" fillId="3" borderId="22" xfId="2" applyFont="1" applyFill="1" applyBorder="1" applyAlignment="1" applyProtection="1">
      <alignment horizontal="center" vertical="center" wrapText="1"/>
    </xf>
    <xf numFmtId="0" fontId="2" fillId="0" borderId="0" xfId="0" applyFont="1" applyFill="1" applyBorder="1" applyAlignment="1">
      <alignment horizontal="center"/>
    </xf>
    <xf numFmtId="0" fontId="5" fillId="0" borderId="23" xfId="0" applyFont="1" applyBorder="1" applyAlignment="1">
      <alignment horizontal="center" vertical="center"/>
    </xf>
    <xf numFmtId="44" fontId="2" fillId="0" borderId="24" xfId="0" applyNumberFormat="1" applyFont="1" applyBorder="1" applyAlignment="1">
      <alignment vertical="center"/>
    </xf>
    <xf numFmtId="0" fontId="3" fillId="0" borderId="25" xfId="0" applyFont="1" applyBorder="1" applyAlignment="1">
      <alignment horizontal="center"/>
    </xf>
    <xf numFmtId="44" fontId="5" fillId="2" borderId="24" xfId="1" applyFont="1" applyFill="1" applyBorder="1"/>
    <xf numFmtId="7" fontId="5" fillId="0" borderId="1" xfId="1" applyNumberFormat="1" applyFont="1" applyBorder="1" applyAlignment="1">
      <alignment horizontal="center" vertical="center"/>
    </xf>
    <xf numFmtId="165" fontId="2" fillId="0" borderId="1" xfId="0" applyNumberFormat="1" applyFont="1" applyBorder="1" applyAlignment="1">
      <alignment horizontal="right" vertical="center"/>
    </xf>
    <xf numFmtId="165" fontId="3" fillId="0" borderId="1" xfId="1" applyNumberFormat="1" applyFont="1" applyBorder="1" applyAlignment="1">
      <alignment horizontal="center" vertical="center" wrapText="1"/>
    </xf>
    <xf numFmtId="165" fontId="5" fillId="0" borderId="1" xfId="1" applyNumberFormat="1" applyFont="1" applyBorder="1" applyAlignment="1">
      <alignment horizontal="center" vertical="center"/>
    </xf>
    <xf numFmtId="44" fontId="2" fillId="0" borderId="5" xfId="1" applyFont="1" applyBorder="1" applyAlignment="1">
      <alignment vertical="center"/>
    </xf>
    <xf numFmtId="44" fontId="2" fillId="0" borderId="17" xfId="1" applyFont="1" applyBorder="1" applyAlignment="1">
      <alignment vertical="center"/>
    </xf>
    <xf numFmtId="44" fontId="2" fillId="0" borderId="18" xfId="1" applyFont="1" applyBorder="1" applyAlignment="1">
      <alignment vertical="center"/>
    </xf>
    <xf numFmtId="44" fontId="2" fillId="0" borderId="18" xfId="1" applyFont="1" applyBorder="1" applyAlignment="1">
      <alignment vertical="center" wrapText="1"/>
    </xf>
    <xf numFmtId="44" fontId="2" fillId="0" borderId="18" xfId="1" applyFont="1" applyBorder="1" applyAlignment="1">
      <alignment horizontal="center" vertical="center"/>
    </xf>
    <xf numFmtId="0" fontId="2" fillId="0" borderId="19" xfId="0" applyFont="1" applyBorder="1"/>
    <xf numFmtId="0" fontId="22" fillId="0" borderId="0" xfId="0" applyFont="1" applyAlignment="1">
      <alignment horizontal="center" wrapText="1"/>
    </xf>
    <xf numFmtId="0" fontId="10" fillId="3" borderId="22" xfId="2" applyFont="1" applyFill="1" applyBorder="1" applyAlignment="1" applyProtection="1">
      <alignment horizontal="center" wrapText="1"/>
    </xf>
    <xf numFmtId="0" fontId="2" fillId="0" borderId="0" xfId="0" quotePrefix="1" applyNumberFormat="1" applyFont="1" applyBorder="1" applyAlignment="1">
      <alignment horizontal="center" vertical="center"/>
    </xf>
    <xf numFmtId="0" fontId="5" fillId="0" borderId="1" xfId="0" applyFont="1" applyBorder="1" applyAlignment="1">
      <alignment horizontal="center" vertical="center" wrapText="1"/>
    </xf>
    <xf numFmtId="7" fontId="3" fillId="0" borderId="1" xfId="1" applyNumberFormat="1" applyFont="1" applyBorder="1" applyAlignment="1">
      <alignment horizontal="center" vertical="center"/>
    </xf>
    <xf numFmtId="0" fontId="23" fillId="0" borderId="0" xfId="0" applyFont="1" applyFill="1" applyBorder="1" applyAlignment="1">
      <alignment horizontal="center"/>
    </xf>
    <xf numFmtId="0" fontId="24" fillId="0" borderId="0" xfId="0" applyFont="1" applyFill="1" applyBorder="1" applyAlignment="1">
      <alignment horizontal="center"/>
    </xf>
    <xf numFmtId="0" fontId="23" fillId="0" borderId="14" xfId="0" applyFont="1" applyFill="1" applyBorder="1" applyAlignment="1">
      <alignment horizontal="center"/>
    </xf>
    <xf numFmtId="0" fontId="23" fillId="0" borderId="3" xfId="0" applyFont="1" applyFill="1" applyBorder="1" applyAlignment="1">
      <alignment horizontal="center"/>
    </xf>
    <xf numFmtId="0" fontId="11" fillId="0" borderId="2" xfId="0" applyFont="1" applyBorder="1"/>
    <xf numFmtId="44" fontId="2" fillId="0" borderId="0" xfId="1" applyFont="1" applyBorder="1" applyAlignment="1">
      <alignment vertical="center"/>
    </xf>
    <xf numFmtId="44" fontId="2" fillId="0" borderId="0" xfId="1" applyFont="1" applyBorder="1" applyAlignment="1">
      <alignment vertical="center" wrapText="1"/>
    </xf>
    <xf numFmtId="44" fontId="2" fillId="0" borderId="0" xfId="1" applyFont="1" applyBorder="1" applyAlignment="1">
      <alignment horizontal="center" vertical="center"/>
    </xf>
    <xf numFmtId="165" fontId="2" fillId="0" borderId="1" xfId="0" applyNumberFormat="1" applyFont="1" applyBorder="1" applyAlignment="1">
      <alignment horizontal="center"/>
    </xf>
    <xf numFmtId="165" fontId="2" fillId="0" borderId="5" xfId="1" applyNumberFormat="1" applyFont="1" applyBorder="1" applyAlignment="1">
      <alignment vertical="center"/>
    </xf>
    <xf numFmtId="22" fontId="2" fillId="0" borderId="26" xfId="0" applyNumberFormat="1" applyFont="1" applyBorder="1"/>
    <xf numFmtId="0" fontId="2" fillId="0" borderId="2" xfId="0" applyFont="1" applyBorder="1"/>
    <xf numFmtId="0" fontId="2" fillId="0" borderId="7" xfId="0" applyFont="1" applyBorder="1"/>
    <xf numFmtId="0" fontId="2" fillId="0" borderId="4" xfId="0" applyFont="1" applyBorder="1"/>
    <xf numFmtId="0" fontId="5" fillId="0" borderId="27" xfId="2" applyFont="1" applyBorder="1" applyAlignment="1" applyProtection="1">
      <alignment horizontal="center" vertical="center" wrapText="1"/>
    </xf>
    <xf numFmtId="0" fontId="6" fillId="0" borderId="29" xfId="0" applyFont="1" applyBorder="1" applyAlignment="1">
      <alignment horizontal="center"/>
    </xf>
    <xf numFmtId="0" fontId="5" fillId="0" borderId="30" xfId="2" applyFont="1" applyBorder="1" applyAlignment="1" applyProtection="1">
      <alignment horizontal="center" vertical="center" wrapText="1"/>
    </xf>
    <xf numFmtId="7" fontId="5" fillId="0" borderId="18" xfId="1" applyNumberFormat="1" applyFont="1" applyBorder="1" applyAlignment="1">
      <alignment horizontal="center" vertical="center"/>
    </xf>
    <xf numFmtId="0" fontId="2" fillId="0" borderId="0" xfId="0" applyFont="1" applyBorder="1" applyAlignment="1">
      <alignment horizontal="right" vertical="center" wrapText="1"/>
    </xf>
    <xf numFmtId="0" fontId="14"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44" fontId="5" fillId="0" borderId="0" xfId="1" applyFont="1" applyBorder="1" applyAlignment="1">
      <alignment horizontal="center" vertical="center"/>
    </xf>
    <xf numFmtId="44" fontId="2" fillId="0" borderId="22" xfId="1" applyFont="1" applyBorder="1" applyAlignment="1">
      <alignment horizontal="center" vertical="center"/>
    </xf>
    <xf numFmtId="44" fontId="5" fillId="0" borderId="25" xfId="1" applyFont="1" applyBorder="1" applyAlignment="1">
      <alignment horizontal="center"/>
    </xf>
    <xf numFmtId="44" fontId="3" fillId="2" borderId="28" xfId="1" applyFont="1" applyFill="1" applyBorder="1" applyAlignment="1">
      <alignment horizontal="center"/>
    </xf>
    <xf numFmtId="0" fontId="2" fillId="0" borderId="5" xfId="0" applyFont="1" applyBorder="1" applyAlignment="1">
      <alignment horizontal="right" vertical="center" wrapText="1"/>
    </xf>
    <xf numFmtId="0" fontId="0" fillId="0" borderId="10" xfId="0" applyBorder="1" applyAlignment="1">
      <alignment horizontal="right" vertical="center"/>
    </xf>
    <xf numFmtId="0" fontId="4" fillId="0" borderId="1" xfId="0" applyFont="1" applyFill="1" applyBorder="1" applyAlignment="1">
      <alignment horizontal="right" vertical="center" wrapText="1"/>
    </xf>
    <xf numFmtId="0" fontId="5" fillId="0" borderId="0" xfId="0" applyFont="1" applyAlignment="1">
      <alignment horizontal="center" vertical="center" wrapText="1"/>
    </xf>
    <xf numFmtId="44" fontId="2" fillId="0" borderId="1" xfId="1" applyFont="1" applyBorder="1" applyAlignment="1">
      <alignment vertical="center"/>
    </xf>
    <xf numFmtId="165" fontId="2" fillId="2" borderId="8" xfId="1" applyNumberFormat="1" applyFont="1" applyFill="1" applyBorder="1" applyAlignment="1">
      <alignment vertical="center"/>
    </xf>
    <xf numFmtId="165" fontId="3" fillId="2" borderId="1" xfId="1" applyNumberFormat="1" applyFont="1" applyFill="1" applyBorder="1" applyAlignment="1">
      <alignment horizontal="center"/>
    </xf>
    <xf numFmtId="0" fontId="23" fillId="0" borderId="0" xfId="0" applyFont="1" applyBorder="1" applyAlignment="1">
      <alignment horizontal="center"/>
    </xf>
    <xf numFmtId="0" fontId="22" fillId="0" borderId="26" xfId="0" applyFont="1" applyBorder="1" applyAlignment="1">
      <alignment horizontal="center" wrapText="1"/>
    </xf>
    <xf numFmtId="44" fontId="22" fillId="2" borderId="2" xfId="0" applyNumberFormat="1" applyFont="1" applyFill="1" applyBorder="1" applyAlignment="1">
      <alignment horizontal="center"/>
    </xf>
    <xf numFmtId="0" fontId="9" fillId="5" borderId="0" xfId="0" applyFont="1" applyFill="1" applyAlignment="1">
      <alignment horizontal="center" wrapText="1"/>
    </xf>
    <xf numFmtId="0" fontId="5" fillId="7" borderId="1" xfId="0" applyFont="1" applyFill="1" applyBorder="1" applyAlignment="1" applyProtection="1">
      <alignment horizontal="center"/>
      <protection locked="0"/>
    </xf>
    <xf numFmtId="0" fontId="5" fillId="7" borderId="8" xfId="0" applyFont="1" applyFill="1" applyBorder="1" applyAlignment="1" applyProtection="1">
      <alignment horizontal="center"/>
      <protection locked="0"/>
    </xf>
    <xf numFmtId="0" fontId="5" fillId="7" borderId="1" xfId="0" applyFont="1" applyFill="1" applyBorder="1" applyAlignment="1">
      <alignment horizontal="center" vertical="center"/>
    </xf>
    <xf numFmtId="0" fontId="4" fillId="7" borderId="1" xfId="0" applyFont="1" applyFill="1" applyBorder="1" applyAlignment="1">
      <alignment horizontal="right" vertical="center"/>
    </xf>
    <xf numFmtId="0" fontId="14" fillId="7" borderId="1" xfId="0" applyFont="1" applyFill="1" applyBorder="1" applyAlignment="1">
      <alignment horizontal="center" vertical="center"/>
    </xf>
    <xf numFmtId="0" fontId="14" fillId="7" borderId="18"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1" xfId="0" applyFont="1" applyFill="1" applyBorder="1" applyAlignment="1">
      <alignment horizontal="right" vertical="center" wrapText="1"/>
    </xf>
    <xf numFmtId="0" fontId="4" fillId="7" borderId="1" xfId="0" applyFont="1" applyFill="1" applyBorder="1" applyAlignment="1">
      <alignment horizontal="center"/>
    </xf>
    <xf numFmtId="0" fontId="2" fillId="7" borderId="18" xfId="0" applyFont="1" applyFill="1" applyBorder="1"/>
    <xf numFmtId="0" fontId="33" fillId="0" borderId="9" xfId="2" applyFont="1" applyBorder="1" applyAlignment="1" applyProtection="1">
      <alignment horizontal="center"/>
    </xf>
    <xf numFmtId="0" fontId="7" fillId="4" borderId="12" xfId="2" applyFont="1" applyFill="1" applyBorder="1" applyAlignment="1" applyProtection="1">
      <alignment horizontal="center" wrapText="1"/>
    </xf>
    <xf numFmtId="0" fontId="7" fillId="4" borderId="13" xfId="2" applyFont="1" applyFill="1" applyBorder="1" applyAlignment="1" applyProtection="1">
      <alignment horizontal="center" vertical="top" wrapText="1"/>
    </xf>
    <xf numFmtId="0" fontId="7" fillId="0" borderId="5" xfId="2" applyFont="1" applyFill="1" applyBorder="1" applyAlignment="1" applyProtection="1">
      <alignment horizontal="center" vertical="center" wrapText="1"/>
      <protection locked="0"/>
    </xf>
    <xf numFmtId="0" fontId="31" fillId="0" borderId="25" xfId="0" applyFont="1" applyBorder="1" applyAlignment="1">
      <alignment horizontal="center" wrapText="1"/>
    </xf>
    <xf numFmtId="0" fontId="31" fillId="0" borderId="23" xfId="0" applyFont="1" applyBorder="1" applyAlignment="1">
      <alignment horizontal="center" wrapText="1"/>
    </xf>
    <xf numFmtId="0" fontId="31" fillId="0" borderId="24" xfId="0" applyFont="1" applyBorder="1" applyAlignment="1">
      <alignment horizontal="center" wrapText="1"/>
    </xf>
    <xf numFmtId="0" fontId="2" fillId="0" borderId="25" xfId="0" applyFont="1" applyBorder="1" applyAlignment="1">
      <alignment horizontal="center" wrapText="1"/>
    </xf>
    <xf numFmtId="0" fontId="0" fillId="0" borderId="23" xfId="0" applyBorder="1" applyAlignment="1">
      <alignment horizontal="center" wrapText="1"/>
    </xf>
    <xf numFmtId="0" fontId="5" fillId="0" borderId="32" xfId="0" applyFont="1" applyBorder="1" applyAlignment="1">
      <alignment horizontal="center" wrapText="1"/>
    </xf>
    <xf numFmtId="0" fontId="6" fillId="0" borderId="26" xfId="0" applyFont="1" applyBorder="1" applyAlignment="1">
      <alignment wrapText="1"/>
    </xf>
    <xf numFmtId="0" fontId="0" fillId="0" borderId="26" xfId="0" applyBorder="1" applyAlignment="1"/>
    <xf numFmtId="0" fontId="18" fillId="0" borderId="14" xfId="0" applyFont="1" applyBorder="1" applyAlignment="1">
      <alignment horizontal="center" wrapText="1"/>
    </xf>
    <xf numFmtId="0" fontId="30" fillId="0" borderId="0" xfId="0" applyFont="1" applyBorder="1" applyAlignment="1"/>
    <xf numFmtId="0" fontId="30" fillId="0" borderId="3" xfId="0" applyFont="1" applyBorder="1" applyAlignment="1"/>
    <xf numFmtId="0" fontId="18" fillId="4" borderId="25" xfId="0" applyFont="1" applyFill="1" applyBorder="1" applyAlignment="1">
      <alignment horizontal="center" vertical="center"/>
    </xf>
    <xf numFmtId="0" fontId="30" fillId="4" borderId="23" xfId="0" applyFont="1" applyFill="1" applyBorder="1" applyAlignment="1">
      <alignment vertical="center"/>
    </xf>
    <xf numFmtId="0" fontId="30" fillId="4" borderId="24" xfId="0" applyFont="1" applyFill="1" applyBorder="1" applyAlignment="1">
      <alignment vertical="center"/>
    </xf>
    <xf numFmtId="0" fontId="20" fillId="0" borderId="32" xfId="0" applyFont="1" applyBorder="1" applyAlignment="1">
      <alignment horizontal="center" wrapText="1"/>
    </xf>
    <xf numFmtId="0" fontId="20" fillId="0" borderId="26" xfId="0" applyFont="1" applyBorder="1" applyAlignment="1">
      <alignment horizontal="center" wrapText="1"/>
    </xf>
    <xf numFmtId="0" fontId="20" fillId="0" borderId="2" xfId="0" applyFont="1" applyBorder="1" applyAlignment="1">
      <alignment horizontal="center" wrapText="1"/>
    </xf>
    <xf numFmtId="0" fontId="18" fillId="0" borderId="0" xfId="0" applyFont="1" applyBorder="1" applyAlignment="1">
      <alignment horizontal="center" wrapText="1"/>
    </xf>
    <xf numFmtId="0" fontId="9" fillId="0" borderId="33" xfId="0" applyFont="1" applyBorder="1" applyAlignment="1">
      <alignment horizontal="center" wrapText="1"/>
    </xf>
    <xf numFmtId="0" fontId="0" fillId="0" borderId="33" xfId="0" applyBorder="1" applyAlignment="1">
      <alignment horizontal="center"/>
    </xf>
    <xf numFmtId="0" fontId="0" fillId="0" borderId="34" xfId="0" applyBorder="1" applyAlignment="1">
      <alignment horizontal="center"/>
    </xf>
    <xf numFmtId="0" fontId="21" fillId="0" borderId="35"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9" fillId="6" borderId="31" xfId="0" applyFont="1" applyFill="1"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9" fillId="6" borderId="31" xfId="0" applyFont="1" applyFill="1" applyBorder="1" applyAlignment="1">
      <alignment horizontal="center" vertical="center" wrapText="1"/>
    </xf>
    <xf numFmtId="0" fontId="17" fillId="6" borderId="31" xfId="0" applyFont="1" applyFill="1" applyBorder="1" applyAlignment="1">
      <alignment horizontal="center" vertical="center"/>
    </xf>
    <xf numFmtId="0" fontId="17" fillId="6" borderId="38" xfId="0" applyFont="1" applyFill="1" applyBorder="1" applyAlignment="1">
      <alignment horizontal="center" vertical="center"/>
    </xf>
    <xf numFmtId="0" fontId="5" fillId="0" borderId="0" xfId="0" applyFont="1" applyAlignment="1">
      <alignment horizontal="center" vertical="top" wrapText="1"/>
    </xf>
    <xf numFmtId="0" fontId="17" fillId="0" borderId="0" xfId="0" applyFont="1" applyAlignment="1">
      <alignment horizontal="center" wrapText="1"/>
    </xf>
    <xf numFmtId="0" fontId="17" fillId="0" borderId="0" xfId="0" applyFont="1" applyAlignment="1">
      <alignment wrapText="1"/>
    </xf>
    <xf numFmtId="44" fontId="23" fillId="2" borderId="5" xfId="0" applyNumberFormat="1" applyFont="1" applyFill="1" applyBorder="1" applyAlignment="1">
      <alignment horizontal="left" vertical="top" wrapText="1"/>
    </xf>
    <xf numFmtId="0" fontId="17" fillId="2" borderId="10" xfId="0" applyFont="1" applyFill="1" applyBorder="1" applyAlignment="1">
      <alignment horizontal="left" vertical="top" wrapText="1"/>
    </xf>
    <xf numFmtId="1" fontId="5" fillId="0" borderId="5" xfId="0" applyNumberFormat="1" applyFont="1" applyFill="1" applyBorder="1" applyAlignment="1">
      <alignment horizontal="center" vertical="center" wrapText="1"/>
    </xf>
    <xf numFmtId="0" fontId="0" fillId="0" borderId="10" xfId="0" applyBorder="1" applyAlignment="1">
      <alignment vertical="center"/>
    </xf>
    <xf numFmtId="0" fontId="16" fillId="0" borderId="5" xfId="0" applyFont="1" applyBorder="1" applyAlignment="1">
      <alignment horizontal="center" vertical="top" wrapText="1"/>
    </xf>
    <xf numFmtId="0" fontId="0" fillId="0" borderId="31" xfId="0" applyBorder="1" applyAlignment="1">
      <alignment horizontal="center"/>
    </xf>
    <xf numFmtId="0" fontId="0" fillId="0" borderId="10" xfId="0" applyBorder="1" applyAlignment="1">
      <alignment horizontal="center"/>
    </xf>
    <xf numFmtId="0" fontId="5" fillId="0" borderId="23" xfId="0" applyFont="1" applyBorder="1" applyAlignment="1">
      <alignment horizontal="center" wrapText="1"/>
    </xf>
    <xf numFmtId="0" fontId="5" fillId="0" borderId="24" xfId="0" applyFont="1" applyBorder="1" applyAlignment="1">
      <alignment horizontal="center"/>
    </xf>
    <xf numFmtId="0" fontId="12" fillId="0" borderId="0" xfId="0" applyFont="1" applyAlignment="1">
      <alignment horizontal="right" vertical="top" wrapText="1"/>
    </xf>
    <xf numFmtId="0" fontId="0" fillId="0" borderId="0" xfId="0" applyAlignment="1">
      <alignment horizontal="right" vertical="top" wrapText="1"/>
    </xf>
    <xf numFmtId="0" fontId="2" fillId="0" borderId="0" xfId="0" applyFont="1" applyAlignment="1">
      <alignment horizontal="center" vertical="top" wrapText="1"/>
    </xf>
    <xf numFmtId="0" fontId="27" fillId="0" borderId="0" xfId="0" applyFont="1" applyAlignment="1">
      <alignment horizontal="center" vertical="top" wrapText="1"/>
    </xf>
    <xf numFmtId="0" fontId="7" fillId="0" borderId="25" xfId="2" applyFont="1" applyBorder="1" applyAlignment="1" applyProtection="1">
      <alignment horizontal="center" vertical="top" wrapText="1"/>
    </xf>
    <xf numFmtId="0" fontId="7" fillId="0" borderId="23" xfId="2" applyFont="1" applyBorder="1" applyAlignment="1" applyProtection="1">
      <alignment horizontal="center" vertical="top" wrapText="1"/>
    </xf>
    <xf numFmtId="0" fontId="7" fillId="0" borderId="26" xfId="2" applyFont="1" applyBorder="1" applyAlignment="1" applyProtection="1">
      <alignment horizontal="center" vertical="top" wrapText="1"/>
    </xf>
    <xf numFmtId="0" fontId="7" fillId="0" borderId="24" xfId="2" applyFont="1" applyBorder="1" applyAlignment="1" applyProtection="1"/>
    <xf numFmtId="0" fontId="28" fillId="0" borderId="0" xfId="0" applyFont="1" applyAlignment="1">
      <alignment horizontal="center" vertical="top" wrapText="1"/>
    </xf>
    <xf numFmtId="0" fontId="2" fillId="0" borderId="6" xfId="0" applyFont="1" applyBorder="1" applyAlignment="1">
      <alignment horizontal="right" vertical="top" wrapText="1"/>
    </xf>
    <xf numFmtId="0" fontId="0" fillId="0" borderId="7" xfId="0" applyBorder="1" applyAlignment="1">
      <alignment wrapText="1"/>
    </xf>
    <xf numFmtId="0" fontId="5" fillId="3" borderId="0" xfId="0" applyFont="1" applyFill="1" applyBorder="1" applyAlignment="1" applyProtection="1">
      <alignment horizontal="center" wrapText="1"/>
      <protection locked="0"/>
    </xf>
    <xf numFmtId="0" fontId="17" fillId="3" borderId="0" xfId="0" applyFont="1" applyFill="1" applyAlignment="1">
      <alignment horizontal="center" wrapText="1"/>
    </xf>
    <xf numFmtId="44" fontId="3" fillId="0" borderId="39" xfId="0" applyNumberFormat="1" applyFont="1" applyFill="1" applyBorder="1" applyAlignment="1">
      <alignment horizontal="center" vertical="center" wrapText="1"/>
    </xf>
    <xf numFmtId="0" fontId="0" fillId="0" borderId="40" xfId="0" applyBorder="1" applyAlignment="1">
      <alignment horizontal="center" vertical="center"/>
    </xf>
    <xf numFmtId="0" fontId="0" fillId="0" borderId="29" xfId="0" applyBorder="1" applyAlignment="1">
      <alignment horizontal="center" vertical="center"/>
    </xf>
    <xf numFmtId="0" fontId="9" fillId="0" borderId="14"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33" xfId="0" applyFont="1" applyBorder="1" applyAlignment="1">
      <alignment horizontal="right" wrapText="1"/>
    </xf>
    <xf numFmtId="0" fontId="0" fillId="0" borderId="11" xfId="0" applyBorder="1" applyAlignment="1">
      <alignment horizontal="right"/>
    </xf>
    <xf numFmtId="0" fontId="18" fillId="0" borderId="0" xfId="0" applyFont="1" applyAlignment="1">
      <alignment horizontal="center"/>
    </xf>
    <xf numFmtId="0" fontId="5" fillId="0" borderId="32" xfId="0" applyFont="1" applyBorder="1" applyAlignment="1">
      <alignment horizontal="center" vertical="top" wrapText="1"/>
    </xf>
    <xf numFmtId="0" fontId="0" fillId="0" borderId="26" xfId="0" applyBorder="1" applyAlignment="1">
      <alignment horizontal="center"/>
    </xf>
    <xf numFmtId="0" fontId="0" fillId="0" borderId="2" xfId="0" applyBorder="1" applyAlignment="1">
      <alignment horizontal="center"/>
    </xf>
    <xf numFmtId="0" fontId="2" fillId="0" borderId="31" xfId="0" applyFont="1" applyBorder="1" applyAlignment="1">
      <alignment horizontal="center" wrapText="1"/>
    </xf>
    <xf numFmtId="0" fontId="5" fillId="0" borderId="25" xfId="0" applyFont="1" applyBorder="1" applyAlignment="1">
      <alignment horizontal="right" vertical="center" wrapText="1"/>
    </xf>
    <xf numFmtId="0" fontId="0" fillId="0" borderId="23" xfId="0" applyBorder="1" applyAlignment="1">
      <alignment vertical="center"/>
    </xf>
    <xf numFmtId="0" fontId="2" fillId="0" borderId="1" xfId="0" applyFont="1" applyBorder="1" applyAlignment="1">
      <alignment horizontal="right" vertical="center" wrapText="1"/>
    </xf>
    <xf numFmtId="0" fontId="0" fillId="0" borderId="1" xfId="0" applyBorder="1" applyAlignment="1">
      <alignment horizontal="right" vertical="center"/>
    </xf>
    <xf numFmtId="0" fontId="2" fillId="0" borderId="0" xfId="0" applyFont="1" applyFill="1" applyBorder="1" applyAlignment="1">
      <alignment horizontal="center" vertical="top" wrapText="1"/>
    </xf>
    <xf numFmtId="0" fontId="2" fillId="7" borderId="1" xfId="0" applyFont="1" applyFill="1" applyBorder="1" applyAlignment="1">
      <alignment horizontal="left" vertical="top" wrapText="1"/>
    </xf>
    <xf numFmtId="0" fontId="7" fillId="0" borderId="5" xfId="2" applyFont="1" applyBorder="1" applyAlignment="1" applyProtection="1">
      <alignment horizontal="right" vertical="center" wrapText="1"/>
    </xf>
    <xf numFmtId="0" fontId="7" fillId="0" borderId="10" xfId="2" applyFont="1" applyBorder="1" applyAlignment="1" applyProtection="1">
      <alignment horizontal="right" vertical="center"/>
    </xf>
    <xf numFmtId="0" fontId="5" fillId="0" borderId="0" xfId="0" applyFont="1" applyBorder="1" applyAlignment="1">
      <alignment horizontal="center" vertical="top"/>
    </xf>
    <xf numFmtId="0" fontId="0" fillId="0" borderId="0" xfId="0" applyBorder="1" applyAlignment="1">
      <alignment horizontal="center"/>
    </xf>
    <xf numFmtId="0" fontId="2" fillId="0" borderId="5" xfId="0" applyFont="1" applyBorder="1" applyAlignment="1">
      <alignment horizontal="right" vertical="center" wrapText="1"/>
    </xf>
    <xf numFmtId="0" fontId="0" fillId="0" borderId="10" xfId="0" applyBorder="1" applyAlignment="1">
      <alignment horizontal="right" vertical="center"/>
    </xf>
    <xf numFmtId="0" fontId="5" fillId="0" borderId="0" xfId="0" applyFont="1" applyFill="1" applyBorder="1" applyAlignment="1">
      <alignment horizontal="center"/>
    </xf>
    <xf numFmtId="0" fontId="17" fillId="0" borderId="0" xfId="0" applyFont="1" applyBorder="1" applyAlignment="1"/>
    <xf numFmtId="0" fontId="5" fillId="7" borderId="9" xfId="0" applyFont="1" applyFill="1" applyBorder="1" applyAlignment="1">
      <alignment vertical="center"/>
    </xf>
    <xf numFmtId="0" fontId="5" fillId="7" borderId="28" xfId="0" applyFont="1" applyFill="1" applyBorder="1" applyAlignment="1">
      <alignment vertical="center"/>
    </xf>
    <xf numFmtId="44" fontId="3" fillId="0" borderId="1"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D$41" lockText="1"/>
</file>

<file path=xl/ctrlProps/ctrlProp10.xml><?xml version="1.0" encoding="utf-8"?>
<formControlPr xmlns="http://schemas.microsoft.com/office/spreadsheetml/2009/9/main" objectType="CheckBox" fmlaLink="H123" lockText="1" noThreeD="1"/>
</file>

<file path=xl/ctrlProps/ctrlProp11.xml><?xml version="1.0" encoding="utf-8"?>
<formControlPr xmlns="http://schemas.microsoft.com/office/spreadsheetml/2009/9/main" objectType="CheckBox" fmlaLink="H125" lockText="1" noThreeD="1"/>
</file>

<file path=xl/ctrlProps/ctrlProp12.xml><?xml version="1.0" encoding="utf-8"?>
<formControlPr xmlns="http://schemas.microsoft.com/office/spreadsheetml/2009/9/main" objectType="CheckBox" fmlaLink="H127" lockText="1" noThreeD="1"/>
</file>

<file path=xl/ctrlProps/ctrlProp13.xml><?xml version="1.0" encoding="utf-8"?>
<formControlPr xmlns="http://schemas.microsoft.com/office/spreadsheetml/2009/9/main" objectType="CheckBox" fmlaLink="H130" lockText="1" noThreeD="1"/>
</file>

<file path=xl/ctrlProps/ctrlProp14.xml><?xml version="1.0" encoding="utf-8"?>
<formControlPr xmlns="http://schemas.microsoft.com/office/spreadsheetml/2009/9/main" objectType="CheckBox" fmlaLink="H132" lockText="1" noThreeD="1"/>
</file>

<file path=xl/ctrlProps/ctrlProp15.xml><?xml version="1.0" encoding="utf-8"?>
<formControlPr xmlns="http://schemas.microsoft.com/office/spreadsheetml/2009/9/main" objectType="CheckBox" fmlaLink="H134" lockText="1" noThreeD="1"/>
</file>

<file path=xl/ctrlProps/ctrlProp2.xml><?xml version="1.0" encoding="utf-8"?>
<formControlPr xmlns="http://schemas.microsoft.com/office/spreadsheetml/2009/9/main" objectType="CheckBox" fmlaLink="Sheet1!C22" lockText="1"/>
</file>

<file path=xl/ctrlProps/ctrlProp3.xml><?xml version="1.0" encoding="utf-8"?>
<formControlPr xmlns="http://schemas.microsoft.com/office/spreadsheetml/2009/9/main" objectType="CheckBox" fmlaLink="$D$39" lockText="1"/>
</file>

<file path=xl/ctrlProps/ctrlProp4.xml><?xml version="1.0" encoding="utf-8"?>
<formControlPr xmlns="http://schemas.microsoft.com/office/spreadsheetml/2009/9/main" objectType="CheckBox" fmlaLink="D35" lockText="1"/>
</file>

<file path=xl/ctrlProps/ctrlProp5.xml><?xml version="1.0" encoding="utf-8"?>
<formControlPr xmlns="http://schemas.microsoft.com/office/spreadsheetml/2009/9/main" objectType="Radio" firstButton="1" fmlaLink="#REF!"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B$20"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40</xdr:row>
          <xdr:rowOff>19050</xdr:rowOff>
        </xdr:from>
        <xdr:to>
          <xdr:col>3</xdr:col>
          <xdr:colOff>571500</xdr:colOff>
          <xdr:row>41</xdr:row>
          <xdr:rowOff>95250</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38100</xdr:rowOff>
        </xdr:from>
        <xdr:to>
          <xdr:col>2</xdr:col>
          <xdr:colOff>352425</xdr:colOff>
          <xdr:row>21</xdr:row>
          <xdr:rowOff>266700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0</xdr:rowOff>
        </xdr:from>
        <xdr:to>
          <xdr:col>3</xdr:col>
          <xdr:colOff>323850</xdr:colOff>
          <xdr:row>38</xdr:row>
          <xdr:rowOff>219075</xdr:rowOff>
        </xdr:to>
        <xdr:sp macro="" textlink="">
          <xdr:nvSpPr>
            <xdr:cNvPr id="1270" name="Check Box 246" descr="Check to have signnature delivery."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19050</xdr:rowOff>
        </xdr:from>
        <xdr:to>
          <xdr:col>3</xdr:col>
          <xdr:colOff>400050</xdr:colOff>
          <xdr:row>35</xdr:row>
          <xdr:rowOff>38100</xdr:rowOff>
        </xdr:to>
        <xdr:sp macro="" textlink="">
          <xdr:nvSpPr>
            <xdr:cNvPr id="1276" name="Check Box 252" descr="Check to pay WI tax."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0</xdr:rowOff>
        </xdr:from>
        <xdr:to>
          <xdr:col>3</xdr:col>
          <xdr:colOff>19050</xdr:colOff>
          <xdr:row>25</xdr:row>
          <xdr:rowOff>219075</xdr:rowOff>
        </xdr:to>
        <xdr:sp macro="" textlink="">
          <xdr:nvSpPr>
            <xdr:cNvPr id="1277" name="Option Button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28575</xdr:rowOff>
        </xdr:from>
        <xdr:to>
          <xdr:col>2</xdr:col>
          <xdr:colOff>1076325</xdr:colOff>
          <xdr:row>26</xdr:row>
          <xdr:rowOff>209550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097"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www.old-photo.com/pages/free-demo-scans.html"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www.old-photo.com/pages/terms-conditions.htm" TargetMode="External"/><Relationship Id="rId1" Type="http://schemas.openxmlformats.org/officeDocument/2006/relationships/hyperlink" Target="movies-for-slide-preparation.htm" TargetMode="External"/><Relationship Id="rId6" Type="http://schemas.openxmlformats.org/officeDocument/2006/relationships/hyperlink" Target="http://www.old-photo.com/pages/movies-for-slide-preparation.htm" TargetMode="External"/><Relationship Id="rId11" Type="http://schemas.openxmlformats.org/officeDocument/2006/relationships/ctrlProp" Target="../ctrlProps/ctrlProp2.xml"/><Relationship Id="rId5" Type="http://schemas.openxmlformats.org/officeDocument/2006/relationships/hyperlink" Target="http://www.old-photo.com/pages/non-usa-orders.htm" TargetMode="External"/><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hyperlink" Target="http://www.old-photo.com/pages/free-demo-scans.html"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83"/>
  <sheetViews>
    <sheetView tabSelected="1" topLeftCell="A13" workbookViewId="0">
      <selection activeCell="R7" sqref="R7"/>
    </sheetView>
  </sheetViews>
  <sheetFormatPr defaultRowHeight="11.25" x14ac:dyDescent="0.2"/>
  <cols>
    <col min="1" max="1" width="2.26953125" style="29" bestFit="1" customWidth="1"/>
    <col min="2" max="2" width="28.36328125" style="3" customWidth="1"/>
    <col min="3" max="3" width="10.453125" style="2" customWidth="1"/>
    <col min="4" max="4" width="6.08984375" style="2" customWidth="1"/>
    <col min="5" max="5" width="8" style="2" customWidth="1"/>
    <col min="6" max="6" width="9.26953125" style="2" customWidth="1"/>
    <col min="7" max="11" width="8.7265625" style="2" hidden="1" customWidth="1"/>
    <col min="12" max="12" width="15.08984375" style="2" hidden="1" customWidth="1"/>
    <col min="13" max="15" width="8.7265625" style="2" hidden="1" customWidth="1"/>
    <col min="16" max="17" width="8.7265625" style="2" customWidth="1"/>
    <col min="18" max="16384" width="8.7265625" style="2"/>
  </cols>
  <sheetData>
    <row r="1" spans="1:8" ht="24" thickBot="1" x14ac:dyDescent="0.4">
      <c r="A1" s="29">
        <v>1</v>
      </c>
      <c r="B1" s="60" t="s">
        <v>101</v>
      </c>
      <c r="C1" s="157" t="s">
        <v>86</v>
      </c>
      <c r="D1" s="158"/>
      <c r="E1" s="158"/>
      <c r="F1" s="159"/>
    </row>
    <row r="2" spans="1:8" ht="34.5" customHeight="1" thickBot="1" x14ac:dyDescent="0.4">
      <c r="A2" s="29">
        <v>2</v>
      </c>
      <c r="B2" s="60" t="s">
        <v>100</v>
      </c>
      <c r="C2" s="160" t="s">
        <v>87</v>
      </c>
      <c r="D2" s="161"/>
      <c r="E2" s="140" t="s">
        <v>88</v>
      </c>
      <c r="F2" s="141">
        <f>F43</f>
        <v>0</v>
      </c>
    </row>
    <row r="3" spans="1:8" ht="25.5" x14ac:dyDescent="0.35">
      <c r="A3" s="29">
        <v>3</v>
      </c>
      <c r="B3" s="102" t="s">
        <v>82</v>
      </c>
      <c r="C3" s="162"/>
      <c r="D3" s="163"/>
      <c r="E3" s="164"/>
      <c r="F3" s="111" t="str">
        <f>IF(B46="","","InSrt")</f>
        <v/>
      </c>
    </row>
    <row r="4" spans="1:8" ht="26.25" customHeight="1" x14ac:dyDescent="0.4">
      <c r="A4" s="29">
        <v>4</v>
      </c>
      <c r="B4" s="60" t="s">
        <v>89</v>
      </c>
      <c r="C4" s="109" t="str">
        <f>IF(F42=0,"",IF('Control sheet'!C18=2,"SS","JPG"))</f>
        <v/>
      </c>
      <c r="D4" s="108"/>
      <c r="E4" s="107"/>
      <c r="F4" s="110" t="str">
        <f>IF(D34=TRUE,"RUSH","")</f>
        <v/>
      </c>
    </row>
    <row r="5" spans="1:8" ht="41.25" x14ac:dyDescent="0.4">
      <c r="A5" s="29">
        <v>5</v>
      </c>
      <c r="B5" s="142" t="s">
        <v>40</v>
      </c>
      <c r="C5" s="72" t="str">
        <f>IF(F42=0,"",IF(C4="JPG","",IF('Control sheet'!C21=TRUE,"Music","No Music")))</f>
        <v/>
      </c>
      <c r="D5" s="54" t="str">
        <f>IF('Control sheet'!B25&gt;0,"Dupe","")</f>
        <v/>
      </c>
      <c r="E5" s="139" t="str">
        <f>IF(F41&gt;0,"Sign","")</f>
        <v/>
      </c>
      <c r="F5" s="55" t="str">
        <f>IF(C22=TRUE,"Prep","")</f>
        <v/>
      </c>
    </row>
    <row r="6" spans="1:8" ht="29.25" customHeight="1" thickBot="1" x14ac:dyDescent="0.25">
      <c r="A6" s="29">
        <v>6</v>
      </c>
      <c r="B6" s="2"/>
      <c r="C6" s="56" t="str">
        <f>IF(F21&gt;0,"Thmbs","")</f>
        <v/>
      </c>
      <c r="D6" s="57"/>
      <c r="E6" s="57" t="str">
        <f>IF(F41&gt;0,"WI","")</f>
        <v/>
      </c>
      <c r="F6" s="58" t="str">
        <f>IF(D49&gt;0,"Ins.","")</f>
        <v/>
      </c>
      <c r="H6" s="37"/>
    </row>
    <row r="7" spans="1:8" ht="15.75" customHeight="1" x14ac:dyDescent="0.25">
      <c r="A7" s="29">
        <v>7</v>
      </c>
      <c r="B7" s="143"/>
      <c r="C7" s="46" t="s">
        <v>50</v>
      </c>
      <c r="D7" s="171" t="s">
        <v>67</v>
      </c>
      <c r="E7" s="172"/>
      <c r="F7" s="173"/>
    </row>
    <row r="8" spans="1:8" ht="12" customHeight="1" x14ac:dyDescent="0.2">
      <c r="A8" s="29">
        <v>8</v>
      </c>
      <c r="B8" s="143"/>
      <c r="C8" s="47" t="s">
        <v>51</v>
      </c>
      <c r="D8" s="174" t="s">
        <v>98</v>
      </c>
      <c r="E8" s="166"/>
      <c r="F8" s="167"/>
    </row>
    <row r="9" spans="1:8" ht="18.75" customHeight="1" thickBot="1" x14ac:dyDescent="0.3">
      <c r="A9" s="29">
        <v>9</v>
      </c>
      <c r="B9" s="144"/>
      <c r="C9" s="47" t="s">
        <v>52</v>
      </c>
      <c r="D9" s="175" t="s">
        <v>59</v>
      </c>
      <c r="E9" s="176"/>
      <c r="F9" s="177"/>
    </row>
    <row r="10" spans="1:8" ht="27" customHeight="1" x14ac:dyDescent="0.2">
      <c r="A10" s="29">
        <v>10</v>
      </c>
      <c r="B10" s="156" t="s">
        <v>25</v>
      </c>
      <c r="C10" s="154" t="s">
        <v>22</v>
      </c>
      <c r="D10" s="184"/>
      <c r="E10" s="185"/>
      <c r="F10" s="186"/>
    </row>
    <row r="11" spans="1:8" ht="23.25" thickBot="1" x14ac:dyDescent="0.25">
      <c r="A11" s="29">
        <v>11</v>
      </c>
      <c r="B11" s="67" t="s">
        <v>23</v>
      </c>
      <c r="C11" s="155" t="s">
        <v>24</v>
      </c>
      <c r="D11" s="181" t="s">
        <v>81</v>
      </c>
      <c r="E11" s="182"/>
      <c r="F11" s="183"/>
    </row>
    <row r="12" spans="1:8" ht="14.25" customHeight="1" x14ac:dyDescent="0.25">
      <c r="A12" s="29">
        <v>12</v>
      </c>
      <c r="B12" s="143"/>
      <c r="C12" s="47" t="s">
        <v>53</v>
      </c>
      <c r="D12" s="178" t="s">
        <v>67</v>
      </c>
      <c r="E12" s="179"/>
      <c r="F12" s="180"/>
    </row>
    <row r="13" spans="1:8" ht="14.25" customHeight="1" thickBot="1" x14ac:dyDescent="0.25">
      <c r="A13" s="29">
        <v>13</v>
      </c>
      <c r="B13" s="143"/>
      <c r="C13" s="48" t="s">
        <v>54</v>
      </c>
      <c r="D13" s="165" t="s">
        <v>84</v>
      </c>
      <c r="E13" s="166"/>
      <c r="F13" s="167"/>
    </row>
    <row r="14" spans="1:8" ht="14.25" customHeight="1" thickBot="1" x14ac:dyDescent="0.25">
      <c r="A14" s="29">
        <v>14</v>
      </c>
      <c r="B14" s="210" t="s">
        <v>80</v>
      </c>
      <c r="C14" s="21"/>
      <c r="D14" s="215" t="s">
        <v>59</v>
      </c>
      <c r="E14" s="216"/>
      <c r="F14" s="217"/>
    </row>
    <row r="15" spans="1:8" ht="23.25" customHeight="1" thickBot="1" x14ac:dyDescent="0.25">
      <c r="A15" s="29">
        <v>15</v>
      </c>
      <c r="B15" s="211"/>
      <c r="C15" s="16">
        <f ca="1">NOW()</f>
        <v>43437.308840625003</v>
      </c>
      <c r="D15" s="168" t="s">
        <v>39</v>
      </c>
      <c r="E15" s="169"/>
      <c r="F15" s="170"/>
    </row>
    <row r="16" spans="1:8" ht="18" x14ac:dyDescent="0.25">
      <c r="A16" s="29">
        <v>16</v>
      </c>
      <c r="B16" s="218" t="s">
        <v>64</v>
      </c>
      <c r="C16" s="219"/>
      <c r="D16" s="212" t="s">
        <v>66</v>
      </c>
      <c r="E16" s="213"/>
      <c r="F16" s="214"/>
    </row>
    <row r="17" spans="1:8" x14ac:dyDescent="0.2">
      <c r="A17" s="29">
        <v>17</v>
      </c>
      <c r="B17" s="105" t="s">
        <v>41</v>
      </c>
      <c r="C17" s="145">
        <v>0</v>
      </c>
      <c r="D17" s="28"/>
      <c r="E17" s="106">
        <v>1</v>
      </c>
      <c r="F17" s="62">
        <f>IF(C17=0,0,C17*E17)</f>
        <v>0</v>
      </c>
      <c r="G17" s="31"/>
    </row>
    <row r="18" spans="1:8" x14ac:dyDescent="0.2">
      <c r="A18" s="29">
        <v>18</v>
      </c>
      <c r="B18" s="105" t="s">
        <v>42</v>
      </c>
      <c r="C18" s="145">
        <v>0</v>
      </c>
      <c r="D18" s="104"/>
      <c r="E18" s="106">
        <v>0.39</v>
      </c>
      <c r="F18" s="62">
        <f>IF(C18=0,0,C18*E18)</f>
        <v>0</v>
      </c>
      <c r="G18" s="31"/>
    </row>
    <row r="19" spans="1:8" x14ac:dyDescent="0.2">
      <c r="A19" s="29">
        <v>19</v>
      </c>
      <c r="B19" s="9"/>
      <c r="C19" s="10"/>
      <c r="D19" s="10"/>
      <c r="E19" s="93" t="s">
        <v>44</v>
      </c>
      <c r="F19" s="11">
        <f>SUM(F17:F18)</f>
        <v>0</v>
      </c>
      <c r="G19" s="31"/>
    </row>
    <row r="20" spans="1:8" ht="12.75" customHeight="1" x14ac:dyDescent="0.2">
      <c r="A20" s="29">
        <v>20</v>
      </c>
      <c r="B20" s="17" t="s">
        <v>49</v>
      </c>
      <c r="C20" s="17" t="s">
        <v>57</v>
      </c>
      <c r="D20" s="27">
        <f>SUM(C17+C18)</f>
        <v>0</v>
      </c>
      <c r="E20" s="94"/>
      <c r="F20" s="241"/>
    </row>
    <row r="21" spans="1:8" ht="12" customHeight="1" x14ac:dyDescent="0.2">
      <c r="A21" s="29">
        <v>21</v>
      </c>
      <c r="B21" s="153"/>
      <c r="C21" s="66"/>
      <c r="D21" s="65"/>
      <c r="E21" s="95"/>
      <c r="F21" s="12"/>
    </row>
    <row r="22" spans="1:8" ht="22.5" x14ac:dyDescent="0.2">
      <c r="A22" s="29">
        <v>22</v>
      </c>
      <c r="B22" s="61" t="s">
        <v>20</v>
      </c>
      <c r="C22" s="146" t="b">
        <v>0</v>
      </c>
      <c r="D22" s="24"/>
      <c r="E22" s="92">
        <v>0.05</v>
      </c>
      <c r="F22" s="23">
        <f>IF(C22=TRUE,(C17+C18)*E22,0)</f>
        <v>0</v>
      </c>
    </row>
    <row r="23" spans="1:8" x14ac:dyDescent="0.2">
      <c r="A23" s="29">
        <v>23</v>
      </c>
      <c r="B23" s="35"/>
      <c r="C23" s="18"/>
      <c r="E23" s="19"/>
      <c r="F23" s="63">
        <f>SUM(F19+F22)</f>
        <v>0</v>
      </c>
    </row>
    <row r="24" spans="1:8" ht="18.75" thickBot="1" x14ac:dyDescent="0.3">
      <c r="A24" s="29">
        <v>24</v>
      </c>
      <c r="B24" s="34"/>
      <c r="C24" s="237"/>
      <c r="D24" s="238"/>
      <c r="E24" s="238"/>
      <c r="F24" s="20"/>
    </row>
    <row r="25" spans="1:8" ht="18.75" thickBot="1" x14ac:dyDescent="0.3">
      <c r="A25" s="29">
        <v>25</v>
      </c>
      <c r="B25" s="86" t="s">
        <v>83</v>
      </c>
      <c r="C25" s="68" t="s">
        <v>30</v>
      </c>
      <c r="D25" s="70" t="s">
        <v>29</v>
      </c>
      <c r="E25" s="69"/>
      <c r="F25" s="20"/>
    </row>
    <row r="26" spans="1:8" ht="20.25" customHeight="1" thickBot="1" x14ac:dyDescent="0.25">
      <c r="A26" s="29">
        <v>26</v>
      </c>
      <c r="B26" s="121" t="s">
        <v>26</v>
      </c>
      <c r="C26" s="240"/>
      <c r="D26" s="122" t="str">
        <f>IF('Control sheet'!C19=TRUE,"",IF('Control sheet'!B18="JPG",'Control sheet'!D20,IF('Control sheet'!B18="DVD Slide Show","","")))</f>
        <v/>
      </c>
      <c r="E26" s="85" t="str">
        <f>IF('Control sheet'!C19=TRUE,"",IF('Control sheet'!C18=1,"NO CHARGE!",""))</f>
        <v/>
      </c>
      <c r="F26" s="74"/>
    </row>
    <row r="27" spans="1:8" ht="18" customHeight="1" x14ac:dyDescent="0.2">
      <c r="A27" s="29">
        <v>27</v>
      </c>
      <c r="B27" s="123" t="s">
        <v>27</v>
      </c>
      <c r="C27" s="239"/>
      <c r="D27" s="73">
        <f>IF('Control sheet'!B18="JPG","",IF('Control sheet'!B18="DVD Slide Show",'Control sheet'!E20,""))</f>
        <v>0</v>
      </c>
      <c r="E27" s="73" t="str">
        <f>IF(H34=TRUE,"",IF(H34=1,"NO CHARGE!",""))</f>
        <v/>
      </c>
      <c r="F27" s="75"/>
    </row>
    <row r="28" spans="1:8" ht="23.25" thickBot="1" x14ac:dyDescent="0.25">
      <c r="A28" s="29">
        <v>28</v>
      </c>
      <c r="B28" s="76" t="str">
        <f>IF('Control sheet'!C18=2,"Music on your Slide Show Disk? Check the box for YES :","")</f>
        <v>Music on your Slide Show Disk? Check the box for YES :</v>
      </c>
      <c r="C28" s="77"/>
      <c r="D28" s="78"/>
      <c r="E28" s="78"/>
      <c r="F28" s="79"/>
      <c r="H28" s="15"/>
    </row>
    <row r="29" spans="1:8" ht="23.25" thickBot="1" x14ac:dyDescent="0.25">
      <c r="A29" s="29">
        <v>29</v>
      </c>
      <c r="B29" s="103" t="s">
        <v>73</v>
      </c>
      <c r="C29" s="36" t="s">
        <v>35</v>
      </c>
      <c r="D29" s="18" t="s">
        <v>55</v>
      </c>
      <c r="E29" s="71" t="s">
        <v>56</v>
      </c>
      <c r="F29" s="20"/>
    </row>
    <row r="30" spans="1:8" x14ac:dyDescent="0.2">
      <c r="A30" s="29">
        <v>30</v>
      </c>
      <c r="B30" s="80" t="s">
        <v>102</v>
      </c>
      <c r="C30" s="147">
        <v>0</v>
      </c>
      <c r="D30" s="25">
        <f>ROUNDUP(((D20))/1200,0)*C30</f>
        <v>0</v>
      </c>
      <c r="E30" s="92">
        <v>10</v>
      </c>
      <c r="F30" s="81">
        <f>IF(D30=0,0,(D30)*E30)</f>
        <v>0</v>
      </c>
    </row>
    <row r="31" spans="1:8" ht="17.25" customHeight="1" thickBot="1" x14ac:dyDescent="0.25">
      <c r="A31" s="29">
        <v>31</v>
      </c>
      <c r="B31" s="82" t="s">
        <v>36</v>
      </c>
      <c r="C31" s="148">
        <v>0</v>
      </c>
      <c r="D31" s="83">
        <f>ROUNDUP(((D20))/500,0)*C31</f>
        <v>0</v>
      </c>
      <c r="E31" s="124">
        <v>10</v>
      </c>
      <c r="F31" s="84">
        <f>IF(D31=0,0,(D31)*E31)</f>
        <v>0</v>
      </c>
    </row>
    <row r="32" spans="1:8" ht="15.75" customHeight="1" thickBot="1" x14ac:dyDescent="0.25">
      <c r="A32" s="29">
        <v>32</v>
      </c>
      <c r="B32" s="125"/>
      <c r="C32" s="126"/>
      <c r="D32" s="127"/>
      <c r="E32" s="128" t="s">
        <v>37</v>
      </c>
      <c r="F32" s="129">
        <f>SUM(F30:F31)</f>
        <v>0</v>
      </c>
    </row>
    <row r="33" spans="1:6" ht="18.75" thickBot="1" x14ac:dyDescent="0.3">
      <c r="A33" s="29">
        <v>33</v>
      </c>
      <c r="B33" s="233" t="s">
        <v>68</v>
      </c>
      <c r="C33" s="234"/>
      <c r="D33" s="234"/>
      <c r="E33" s="234"/>
      <c r="F33" s="234"/>
    </row>
    <row r="34" spans="1:6" ht="18" customHeight="1" thickBot="1" x14ac:dyDescent="0.25">
      <c r="A34" s="29">
        <v>34</v>
      </c>
      <c r="B34" s="32"/>
      <c r="C34" s="44"/>
      <c r="D34" s="87"/>
      <c r="E34" s="130" t="s">
        <v>45</v>
      </c>
      <c r="F34" s="131">
        <f>SUM(F23+F28+F32)</f>
        <v>0</v>
      </c>
    </row>
    <row r="35" spans="1:6" ht="32.25" customHeight="1" thickBot="1" x14ac:dyDescent="0.25">
      <c r="A35" s="29">
        <v>35</v>
      </c>
      <c r="B35" s="225" t="s">
        <v>75</v>
      </c>
      <c r="C35" s="226"/>
      <c r="D35" s="149" t="b">
        <v>0</v>
      </c>
      <c r="E35" s="88">
        <v>1.5</v>
      </c>
      <c r="F35" s="89">
        <f>IF(D35=TRUE,(F34*E35)-F34,0)</f>
        <v>0</v>
      </c>
    </row>
    <row r="36" spans="1:6" ht="17.25" customHeight="1" thickBot="1" x14ac:dyDescent="0.25">
      <c r="A36" s="29">
        <v>36</v>
      </c>
      <c r="B36" s="32"/>
      <c r="C36" s="41"/>
      <c r="D36" s="87"/>
      <c r="E36" s="90" t="s">
        <v>45</v>
      </c>
      <c r="F36" s="91">
        <f>(F35+F34)</f>
        <v>0</v>
      </c>
    </row>
    <row r="37" spans="1:6" ht="31.5" customHeight="1" x14ac:dyDescent="0.2">
      <c r="A37" s="29">
        <v>37</v>
      </c>
      <c r="B37" s="227" t="s">
        <v>79</v>
      </c>
      <c r="C37" s="228"/>
      <c r="D37" s="22" t="s">
        <v>21</v>
      </c>
      <c r="E37" s="24" t="s">
        <v>65</v>
      </c>
      <c r="F37" s="96">
        <f>IF(E37="Pickup",0,'Control sheet'!B8)</f>
        <v>0</v>
      </c>
    </row>
    <row r="38" spans="1:6" ht="21" customHeight="1" x14ac:dyDescent="0.2">
      <c r="A38" s="29">
        <v>38</v>
      </c>
      <c r="B38" s="231" t="s">
        <v>85</v>
      </c>
      <c r="C38" s="232"/>
      <c r="D38" s="134"/>
      <c r="E38" s="135"/>
      <c r="F38" s="136"/>
    </row>
    <row r="39" spans="1:6" ht="18.75" thickBot="1" x14ac:dyDescent="0.25">
      <c r="A39" s="29">
        <v>39</v>
      </c>
      <c r="B39" s="235" t="s">
        <v>34</v>
      </c>
      <c r="C39" s="236"/>
      <c r="D39" s="150" t="b">
        <v>0</v>
      </c>
      <c r="E39" s="115">
        <v>3.5</v>
      </c>
      <c r="F39" s="116">
        <f>IF(D39=TRUE,E39,0)</f>
        <v>0</v>
      </c>
    </row>
    <row r="40" spans="1:6" ht="18.75" thickBot="1" x14ac:dyDescent="0.25">
      <c r="A40" s="29">
        <v>40</v>
      </c>
      <c r="B40" s="132"/>
      <c r="C40" s="133"/>
      <c r="D40" s="134"/>
      <c r="E40" s="90" t="s">
        <v>45</v>
      </c>
      <c r="F40" s="137">
        <f>SUM(F36:F39)</f>
        <v>0</v>
      </c>
    </row>
    <row r="41" spans="1:6" x14ac:dyDescent="0.2">
      <c r="A41" s="29">
        <v>41</v>
      </c>
      <c r="B41" s="8" t="s">
        <v>46</v>
      </c>
      <c r="C41" s="4" t="s">
        <v>60</v>
      </c>
      <c r="D41" s="151" t="b">
        <v>0</v>
      </c>
      <c r="E41" s="6"/>
      <c r="F41" s="5">
        <f>IF(D41=TRUE,F40*0.055,0)</f>
        <v>0</v>
      </c>
    </row>
    <row r="42" spans="1:6" ht="18.75" customHeight="1" x14ac:dyDescent="0.2">
      <c r="A42" s="29">
        <v>42</v>
      </c>
      <c r="B42" s="4"/>
      <c r="C42" s="7"/>
      <c r="D42" s="6"/>
      <c r="E42" s="13" t="s">
        <v>45</v>
      </c>
      <c r="F42" s="138">
        <f>SUM(F40:F41)</f>
        <v>0</v>
      </c>
    </row>
    <row r="43" spans="1:6" ht="36.75" customHeight="1" x14ac:dyDescent="0.25">
      <c r="A43" s="29">
        <v>43</v>
      </c>
      <c r="B43" s="194" t="s">
        <v>74</v>
      </c>
      <c r="C43" s="195"/>
      <c r="D43" s="196"/>
      <c r="E43" s="6" t="s">
        <v>47</v>
      </c>
      <c r="F43" s="63">
        <f>IF(D34=TRUE,F42,((F42/2)))</f>
        <v>0</v>
      </c>
    </row>
    <row r="44" spans="1:6" ht="21" customHeight="1" x14ac:dyDescent="0.2">
      <c r="A44" s="29">
        <v>44</v>
      </c>
      <c r="B44" s="30"/>
      <c r="C44" s="192" t="s">
        <v>61</v>
      </c>
      <c r="D44" s="193"/>
      <c r="E44" s="26" t="s">
        <v>48</v>
      </c>
      <c r="F44" s="64">
        <f>IF(D34=TRUE,0,(F42-F43))</f>
        <v>0</v>
      </c>
    </row>
    <row r="45" spans="1:6" ht="27" customHeight="1" x14ac:dyDescent="0.2">
      <c r="A45" s="29">
        <v>45</v>
      </c>
      <c r="B45" s="224" t="s">
        <v>63</v>
      </c>
      <c r="C45" s="224"/>
      <c r="D45" s="224"/>
      <c r="E45" s="224"/>
      <c r="F45" s="224"/>
    </row>
    <row r="46" spans="1:6" ht="27" customHeight="1" thickBot="1" x14ac:dyDescent="0.25">
      <c r="A46" s="29">
        <v>46</v>
      </c>
      <c r="B46" s="230"/>
      <c r="C46" s="230"/>
      <c r="D46" s="230"/>
      <c r="E46" s="230"/>
      <c r="F46" s="230"/>
    </row>
    <row r="47" spans="1:6" ht="51" customHeight="1" thickBot="1" x14ac:dyDescent="0.25">
      <c r="A47" s="29">
        <v>47</v>
      </c>
      <c r="B47" s="14" t="s">
        <v>38</v>
      </c>
      <c r="C47" s="229" t="s">
        <v>99</v>
      </c>
      <c r="D47" s="229"/>
      <c r="E47" s="197"/>
      <c r="F47" s="198"/>
    </row>
    <row r="48" spans="1:6" ht="21.75" customHeight="1" x14ac:dyDescent="0.25">
      <c r="A48" s="29">
        <v>48</v>
      </c>
      <c r="B48" s="221" t="s">
        <v>78</v>
      </c>
      <c r="C48" s="222"/>
      <c r="D48" s="223"/>
      <c r="E48" s="117">
        <f ca="1">NOW()</f>
        <v>43437.308840625003</v>
      </c>
      <c r="F48" s="118"/>
    </row>
    <row r="49" spans="1:21" ht="19.5" customHeight="1" thickBot="1" x14ac:dyDescent="0.3">
      <c r="A49" s="29">
        <v>49</v>
      </c>
      <c r="B49" s="208" t="s">
        <v>2</v>
      </c>
      <c r="C49" s="209"/>
      <c r="D49" s="152"/>
      <c r="E49" s="119"/>
      <c r="F49" s="120"/>
    </row>
    <row r="50" spans="1:21" ht="12.75" customHeight="1" thickBot="1" x14ac:dyDescent="0.25">
      <c r="A50" s="29">
        <v>50</v>
      </c>
      <c r="B50" s="220" t="s">
        <v>72</v>
      </c>
      <c r="C50" s="220"/>
      <c r="D50" s="220"/>
      <c r="E50" s="220"/>
      <c r="F50" s="220"/>
    </row>
    <row r="51" spans="1:21" ht="12" thickBot="1" x14ac:dyDescent="0.25">
      <c r="A51" s="29">
        <v>51</v>
      </c>
      <c r="B51" s="203" t="s">
        <v>71</v>
      </c>
      <c r="C51" s="204"/>
      <c r="D51" s="205"/>
      <c r="E51" s="205"/>
      <c r="F51" s="206"/>
    </row>
    <row r="52" spans="1:21" ht="25.5" x14ac:dyDescent="0.2">
      <c r="A52" s="29">
        <v>52</v>
      </c>
      <c r="B52" s="199" t="s">
        <v>76</v>
      </c>
      <c r="C52" s="200"/>
      <c r="D52" s="190">
        <f>F43</f>
        <v>0</v>
      </c>
      <c r="E52" s="191"/>
      <c r="F52" s="49"/>
    </row>
    <row r="53" spans="1:21" ht="35.25" customHeight="1" x14ac:dyDescent="0.2">
      <c r="A53" s="29">
        <v>53</v>
      </c>
      <c r="B53" s="207" t="str">
        <f>IF(D34=TRUE,"For RUSH service, you need to send payment as Money Order or", "")</f>
        <v/>
      </c>
      <c r="C53" s="207"/>
      <c r="D53" s="207"/>
      <c r="E53" s="207"/>
      <c r="F53" s="207"/>
    </row>
    <row r="54" spans="1:21" ht="15" customHeight="1" x14ac:dyDescent="0.2">
      <c r="A54" s="29">
        <v>54</v>
      </c>
      <c r="B54" s="207" t="str">
        <f>IF(D34=TRUE,"Official Bank Check, or shipment will be delayed as we wait for", "")</f>
        <v/>
      </c>
      <c r="C54" s="207"/>
      <c r="D54" s="207"/>
      <c r="E54" s="207"/>
      <c r="F54" s="207"/>
    </row>
    <row r="55" spans="1:21" s="33" customFormat="1" ht="18" x14ac:dyDescent="0.25">
      <c r="A55" s="29">
        <v>55</v>
      </c>
      <c r="B55" s="207" t="str">
        <f>IF(D34=TRUE,"your personal check to clear. There may be additional shipping charges.", "")</f>
        <v/>
      </c>
      <c r="C55" s="207"/>
      <c r="D55" s="207"/>
      <c r="E55" s="207"/>
      <c r="F55" s="207"/>
    </row>
    <row r="56" spans="1:21" s="33" customFormat="1" ht="28.5" customHeight="1" x14ac:dyDescent="0.2">
      <c r="A56" s="29">
        <v>56</v>
      </c>
      <c r="B56" s="202" t="s">
        <v>109</v>
      </c>
      <c r="C56" s="202"/>
      <c r="D56" s="202"/>
      <c r="E56" s="202"/>
      <c r="F56" s="202"/>
      <c r="G56" s="112"/>
      <c r="H56" s="112"/>
      <c r="I56" s="112"/>
      <c r="J56" s="113"/>
      <c r="K56" s="114"/>
      <c r="L56" s="41"/>
      <c r="M56" s="42"/>
    </row>
    <row r="57" spans="1:21" s="33" customFormat="1" x14ac:dyDescent="0.2">
      <c r="A57" s="29">
        <v>57</v>
      </c>
      <c r="B57" s="201" t="s">
        <v>110</v>
      </c>
      <c r="C57" s="201"/>
      <c r="D57" s="201"/>
      <c r="E57" s="201"/>
      <c r="F57" s="2"/>
      <c r="G57" s="112"/>
      <c r="H57" s="112"/>
      <c r="I57" s="112"/>
      <c r="J57" s="113"/>
      <c r="K57" s="114"/>
      <c r="L57" s="41"/>
      <c r="M57" s="42"/>
    </row>
    <row r="58" spans="1:21" s="33" customFormat="1" ht="18" x14ac:dyDescent="0.25">
      <c r="A58" s="29">
        <v>58</v>
      </c>
      <c r="B58" s="187" t="s">
        <v>77</v>
      </c>
      <c r="C58" s="188"/>
      <c r="D58" s="188"/>
      <c r="E58" s="188"/>
      <c r="F58" s="189"/>
      <c r="G58" s="112"/>
      <c r="H58" s="112"/>
      <c r="I58" s="112"/>
      <c r="J58" s="113"/>
      <c r="K58" s="114"/>
      <c r="L58" s="41"/>
      <c r="M58" s="42"/>
    </row>
    <row r="59" spans="1:21" s="33" customFormat="1" ht="31.5" customHeight="1" x14ac:dyDescent="0.2">
      <c r="A59" s="29"/>
      <c r="B59" s="3"/>
      <c r="C59" s="2"/>
      <c r="D59" s="2"/>
      <c r="E59" s="2"/>
      <c r="F59" s="2"/>
      <c r="H59" s="42"/>
      <c r="I59" s="43"/>
      <c r="J59" s="42"/>
      <c r="K59" s="41"/>
    </row>
    <row r="61" spans="1:21" ht="33.75" customHeight="1" x14ac:dyDescent="0.2"/>
    <row r="63" spans="1:21" ht="26.25" customHeight="1" x14ac:dyDescent="0.2"/>
    <row r="64" spans="1:21" ht="42.75" customHeight="1" x14ac:dyDescent="0.2">
      <c r="U64" s="41"/>
    </row>
    <row r="65" spans="8:8" ht="61.5" customHeight="1" x14ac:dyDescent="0.2"/>
    <row r="66" spans="8:8" ht="14.25" customHeight="1" x14ac:dyDescent="0.2"/>
    <row r="69" spans="8:8" ht="27.75" customHeight="1" x14ac:dyDescent="0.2"/>
    <row r="70" spans="8:8" ht="30" customHeight="1" x14ac:dyDescent="0.2"/>
    <row r="74" spans="8:8" ht="41.25" customHeight="1" x14ac:dyDescent="0.2">
      <c r="H74" s="2" t="s">
        <v>62</v>
      </c>
    </row>
    <row r="75" spans="8:8" ht="15" customHeight="1" x14ac:dyDescent="0.2"/>
    <row r="77" spans="8:8" ht="15.75" customHeight="1" x14ac:dyDescent="0.2"/>
    <row r="79" spans="8:8" ht="24" customHeight="1" x14ac:dyDescent="0.2"/>
    <row r="80" spans="8:8" ht="21.75" customHeight="1" x14ac:dyDescent="0.2"/>
    <row r="81" ht="21.75" customHeight="1" x14ac:dyDescent="0.2"/>
    <row r="82" ht="22.5" customHeight="1" x14ac:dyDescent="0.2"/>
    <row r="83" ht="28.5" customHeight="1" x14ac:dyDescent="0.2"/>
  </sheetData>
  <mergeCells count="39">
    <mergeCell ref="B14:B15"/>
    <mergeCell ref="D16:F16"/>
    <mergeCell ref="D14:F14"/>
    <mergeCell ref="B16:C16"/>
    <mergeCell ref="B50:F50"/>
    <mergeCell ref="B48:D48"/>
    <mergeCell ref="B45:F45"/>
    <mergeCell ref="B35:C35"/>
    <mergeCell ref="B37:C37"/>
    <mergeCell ref="C47:D47"/>
    <mergeCell ref="B46:F46"/>
    <mergeCell ref="B38:C38"/>
    <mergeCell ref="B33:F33"/>
    <mergeCell ref="B39:C39"/>
    <mergeCell ref="C24:E24"/>
    <mergeCell ref="B58:F58"/>
    <mergeCell ref="D52:E52"/>
    <mergeCell ref="C44:D44"/>
    <mergeCell ref="B43:D43"/>
    <mergeCell ref="E47:F47"/>
    <mergeCell ref="B52:C52"/>
    <mergeCell ref="B57:E57"/>
    <mergeCell ref="B56:F56"/>
    <mergeCell ref="B51:F51"/>
    <mergeCell ref="B53:F53"/>
    <mergeCell ref="B55:F55"/>
    <mergeCell ref="B54:F54"/>
    <mergeCell ref="B49:C49"/>
    <mergeCell ref="C1:F1"/>
    <mergeCell ref="C2:D2"/>
    <mergeCell ref="C3:E3"/>
    <mergeCell ref="D13:F13"/>
    <mergeCell ref="D15:F15"/>
    <mergeCell ref="D7:F7"/>
    <mergeCell ref="D8:F8"/>
    <mergeCell ref="D9:F9"/>
    <mergeCell ref="D12:F12"/>
    <mergeCell ref="D11:F11"/>
    <mergeCell ref="D10:F10"/>
  </mergeCells>
  <phoneticPr fontId="0" type="noConversion"/>
  <hyperlinks>
    <hyperlink ref="B51:E51" r:id="rId1" display="I have viewed the instruction movies for Slide and Photo prep. Click HERE if you haven't."/>
    <hyperlink ref="B10" r:id="rId2"/>
    <hyperlink ref="C10" r:id="rId3"/>
    <hyperlink ref="C11" r:id="rId4"/>
    <hyperlink ref="B38:C38" r:id="rId5" display="http://www.old-photo.com/pages/non-usa-orders.htm"/>
    <hyperlink ref="B51:F51" r:id="rId6" display="http://www.old-photo.com/pages/movies-for-slide-preparation.htm"/>
  </hyperlinks>
  <printOptions gridLines="1"/>
  <pageMargins left="0.75" right="0.75" top="1" bottom="1" header="0.5" footer="0.5"/>
  <pageSetup scale="110" orientation="portrait" horizontalDpi="4294967293" verticalDpi="0"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1025" r:id="rId10" name="Check Box 1">
              <controlPr defaultSize="0" autoFill="0" autoLine="0" autoPict="0" altText="Check to pay WI tax.">
                <anchor moveWithCells="1">
                  <from>
                    <xdr:col>3</xdr:col>
                    <xdr:colOff>28575</xdr:colOff>
                    <xdr:row>40</xdr:row>
                    <xdr:rowOff>19050</xdr:rowOff>
                  </from>
                  <to>
                    <xdr:col>3</xdr:col>
                    <xdr:colOff>571500</xdr:colOff>
                    <xdr:row>41</xdr:row>
                    <xdr:rowOff>95250</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2</xdr:col>
                    <xdr:colOff>47625</xdr:colOff>
                    <xdr:row>21</xdr:row>
                    <xdr:rowOff>38100</xdr:rowOff>
                  </from>
                  <to>
                    <xdr:col>2</xdr:col>
                    <xdr:colOff>352425</xdr:colOff>
                    <xdr:row>21</xdr:row>
                    <xdr:rowOff>266700</xdr:rowOff>
                  </to>
                </anchor>
              </controlPr>
            </control>
          </mc:Choice>
        </mc:AlternateContent>
        <mc:AlternateContent xmlns:mc="http://schemas.openxmlformats.org/markup-compatibility/2006">
          <mc:Choice Requires="x14">
            <control shapeId="1270" r:id="rId12" name="Check Box 246">
              <controlPr defaultSize="0" autoFill="0" autoLine="0" autoPict="0" altText="Check to have signnature delivery.">
                <anchor moveWithCells="1">
                  <from>
                    <xdr:col>3</xdr:col>
                    <xdr:colOff>19050</xdr:colOff>
                    <xdr:row>38</xdr:row>
                    <xdr:rowOff>0</xdr:rowOff>
                  </from>
                  <to>
                    <xdr:col>3</xdr:col>
                    <xdr:colOff>323850</xdr:colOff>
                    <xdr:row>38</xdr:row>
                    <xdr:rowOff>219075</xdr:rowOff>
                  </to>
                </anchor>
              </controlPr>
            </control>
          </mc:Choice>
        </mc:AlternateContent>
        <mc:AlternateContent xmlns:mc="http://schemas.openxmlformats.org/markup-compatibility/2006">
          <mc:Choice Requires="x14">
            <control shapeId="1276" r:id="rId13" name="Check Box 252">
              <controlPr defaultSize="0" autoFill="0" autoLine="0" autoPict="0" altText="Check to pay WI tax.">
                <anchor moveWithCells="1">
                  <from>
                    <xdr:col>3</xdr:col>
                    <xdr:colOff>95250</xdr:colOff>
                    <xdr:row>34</xdr:row>
                    <xdr:rowOff>19050</xdr:rowOff>
                  </from>
                  <to>
                    <xdr:col>3</xdr:col>
                    <xdr:colOff>400050</xdr:colOff>
                    <xdr:row>35</xdr:row>
                    <xdr:rowOff>38100</xdr:rowOff>
                  </to>
                </anchor>
              </controlPr>
            </control>
          </mc:Choice>
        </mc:AlternateContent>
        <mc:AlternateContent xmlns:mc="http://schemas.openxmlformats.org/markup-compatibility/2006">
          <mc:Choice Requires="x14">
            <control shapeId="1277" r:id="rId14" name="Option Button 253">
              <controlPr defaultSize="0" autoFill="0" autoLine="0" autoPict="0">
                <anchor moveWithCells="1">
                  <from>
                    <xdr:col>2</xdr:col>
                    <xdr:colOff>38100</xdr:colOff>
                    <xdr:row>25</xdr:row>
                    <xdr:rowOff>0</xdr:rowOff>
                  </from>
                  <to>
                    <xdr:col>3</xdr:col>
                    <xdr:colOff>19050</xdr:colOff>
                    <xdr:row>25</xdr:row>
                    <xdr:rowOff>219075</xdr:rowOff>
                  </to>
                </anchor>
              </controlPr>
            </control>
          </mc:Choice>
        </mc:AlternateContent>
        <mc:AlternateContent xmlns:mc="http://schemas.openxmlformats.org/markup-compatibility/2006">
          <mc:Choice Requires="x14">
            <control shapeId="1278" r:id="rId15" name="Option Button 254">
              <controlPr defaultSize="0" autoFill="0" autoLine="0" autoPict="0">
                <anchor moveWithCells="1">
                  <from>
                    <xdr:col>2</xdr:col>
                    <xdr:colOff>38100</xdr:colOff>
                    <xdr:row>26</xdr:row>
                    <xdr:rowOff>28575</xdr:rowOff>
                  </from>
                  <to>
                    <xdr:col>2</xdr:col>
                    <xdr:colOff>1076325</xdr:colOff>
                    <xdr:row>26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 sheet'!$G$7:$H$7</xm:f>
          </x14:formula1>
          <xm:sqref>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1"/>
  <sheetViews>
    <sheetView workbookViewId="0">
      <selection activeCell="A12" sqref="A12"/>
    </sheetView>
  </sheetViews>
  <sheetFormatPr defaultRowHeight="18" x14ac:dyDescent="0.25"/>
  <cols>
    <col min="1" max="1" width="32.81640625" customWidth="1"/>
  </cols>
  <sheetData>
    <row r="1" spans="1:8" x14ac:dyDescent="0.25">
      <c r="A1" s="1"/>
    </row>
    <row r="2" spans="1:8" x14ac:dyDescent="0.25">
      <c r="A2" s="1"/>
    </row>
    <row r="3" spans="1:8" ht="36" x14ac:dyDescent="0.25">
      <c r="A3" s="1" t="s">
        <v>58</v>
      </c>
      <c r="B3" t="b">
        <v>1</v>
      </c>
    </row>
    <row r="4" spans="1:8" x14ac:dyDescent="0.25">
      <c r="A4" s="1"/>
    </row>
    <row r="5" spans="1:8" x14ac:dyDescent="0.25">
      <c r="A5" s="1"/>
    </row>
    <row r="7" spans="1:8" ht="23.25" x14ac:dyDescent="0.25">
      <c r="B7" s="2" t="s">
        <v>108</v>
      </c>
      <c r="C7" s="45" t="s">
        <v>104</v>
      </c>
      <c r="D7" s="2" t="s">
        <v>103</v>
      </c>
      <c r="E7" s="2" t="s">
        <v>105</v>
      </c>
      <c r="F7" s="2" t="s">
        <v>107</v>
      </c>
      <c r="G7" s="45" t="s">
        <v>106</v>
      </c>
      <c r="H7" s="41" t="s">
        <v>65</v>
      </c>
    </row>
    <row r="8" spans="1:8" ht="18.75" thickBot="1" x14ac:dyDescent="0.3">
      <c r="B8" s="97">
        <f>SUM(C8+D8+E8)</f>
        <v>0</v>
      </c>
      <c r="C8" s="98"/>
      <c r="D8" s="98">
        <v>0</v>
      </c>
      <c r="E8" s="99">
        <f>IF(Sheet1!F36=0,0,IF(Sheet1!E37="Local Pickup",0,IF(Sheet1!E37="Priority Mail",IF(Sheet1!F20&lt;=39,F8,F8+(Sheet1!F20*G8)))))</f>
        <v>0</v>
      </c>
      <c r="F8" s="100">
        <v>9.8000000000000007</v>
      </c>
      <c r="G8" s="101">
        <v>0.03</v>
      </c>
      <c r="H8" s="42">
        <f>IF(Sheet1!F33&lt;=50,9,(Sheet1!F33*0.02)+9)</f>
        <v>9</v>
      </c>
    </row>
    <row r="13" spans="1:8" x14ac:dyDescent="0.25">
      <c r="B13" s="2"/>
      <c r="C13" s="2"/>
      <c r="D13" s="2"/>
      <c r="E13" s="2"/>
      <c r="F13" s="2"/>
      <c r="G13" s="2" t="s">
        <v>16</v>
      </c>
    </row>
    <row r="14" spans="1:8" x14ac:dyDescent="0.25">
      <c r="B14" s="38"/>
      <c r="C14" s="2"/>
      <c r="D14" s="2"/>
      <c r="E14" s="2"/>
      <c r="F14" s="2"/>
      <c r="G14" s="2"/>
    </row>
    <row r="15" spans="1:8" x14ac:dyDescent="0.25">
      <c r="B15" s="38"/>
      <c r="C15" s="2"/>
      <c r="D15" s="2"/>
      <c r="E15" s="2"/>
      <c r="F15" s="2"/>
      <c r="G15" s="2"/>
    </row>
    <row r="16" spans="1:8" x14ac:dyDescent="0.25">
      <c r="B16" s="38"/>
      <c r="C16" s="39"/>
      <c r="D16" s="39"/>
      <c r="E16" s="2"/>
      <c r="F16" s="2"/>
      <c r="G16" s="2"/>
    </row>
    <row r="17" spans="1:7" x14ac:dyDescent="0.25">
      <c r="B17" s="38"/>
      <c r="C17" s="39"/>
      <c r="D17" s="39"/>
      <c r="E17" s="2"/>
      <c r="F17" s="2"/>
      <c r="G17" s="2"/>
    </row>
    <row r="18" spans="1:7" x14ac:dyDescent="0.25">
      <c r="A18" s="1"/>
      <c r="B18" s="38" t="str">
        <f>IF(C18=1,"JPG","DVD Slide Show")</f>
        <v>DVD Slide Show</v>
      </c>
      <c r="C18" s="39">
        <v>2</v>
      </c>
      <c r="D18" s="39" t="s">
        <v>31</v>
      </c>
      <c r="E18" s="2" t="s">
        <v>28</v>
      </c>
      <c r="F18" s="2" t="s">
        <v>32</v>
      </c>
      <c r="G18" s="2"/>
    </row>
    <row r="19" spans="1:7" x14ac:dyDescent="0.25">
      <c r="B19" s="38"/>
      <c r="C19" s="39"/>
      <c r="D19" s="39"/>
      <c r="E19" s="2"/>
      <c r="F19" s="2"/>
      <c r="G19" s="2"/>
    </row>
    <row r="20" spans="1:7" ht="34.5" x14ac:dyDescent="0.25">
      <c r="B20" s="38"/>
      <c r="C20" s="39"/>
      <c r="D20" s="40">
        <f>ROUNDUP(((Sheet1!D20))/1200,0)</f>
        <v>0</v>
      </c>
      <c r="E20" s="2">
        <f>ROUNDUP(((Sheet1!D20))/500,0)</f>
        <v>0</v>
      </c>
      <c r="F20" s="2">
        <f>ROUNDUP(((Sheet1!D20))/600,0)</f>
        <v>0</v>
      </c>
      <c r="G20" s="45" t="str">
        <f>"Size Thumbdrive to send with order = "&amp;ROUNDUP(((Sheet1!D20))/500,0)&amp;" Gigs"</f>
        <v>Size Thumbdrive to send with order = 0 Gigs</v>
      </c>
    </row>
    <row r="21" spans="1:7" x14ac:dyDescent="0.25">
      <c r="B21" s="38" t="s">
        <v>33</v>
      </c>
      <c r="C21" s="39" t="b">
        <v>0</v>
      </c>
      <c r="D21" s="40"/>
      <c r="E21" s="2"/>
      <c r="F21" s="2"/>
      <c r="G21" s="45"/>
    </row>
    <row r="22" spans="1:7" x14ac:dyDescent="0.25">
      <c r="B22" s="38"/>
      <c r="C22" s="2"/>
      <c r="D22" s="2"/>
      <c r="E22" s="2"/>
      <c r="F22" s="2"/>
      <c r="G22" s="2"/>
    </row>
    <row r="23" spans="1:7" x14ac:dyDescent="0.25">
      <c r="A23" s="1"/>
      <c r="B23" s="38"/>
      <c r="C23" s="2">
        <v>1</v>
      </c>
      <c r="D23" s="2" t="s">
        <v>70</v>
      </c>
      <c r="E23" s="2"/>
      <c r="F23" s="2"/>
      <c r="G23" s="2"/>
    </row>
    <row r="24" spans="1:7" x14ac:dyDescent="0.25">
      <c r="B24" s="38"/>
      <c r="C24" s="2"/>
      <c r="D24" s="2"/>
      <c r="E24" s="2"/>
      <c r="F24" s="2"/>
      <c r="G24" s="2"/>
    </row>
    <row r="25" spans="1:7" x14ac:dyDescent="0.25">
      <c r="B25" s="53">
        <f>SUM(Sheet1!F27:F31)</f>
        <v>0</v>
      </c>
      <c r="C25" s="2"/>
      <c r="D25" s="2" t="s">
        <v>69</v>
      </c>
      <c r="E25" s="2"/>
      <c r="F25" s="2"/>
      <c r="G25" s="2"/>
    </row>
    <row r="26" spans="1:7" x14ac:dyDescent="0.25">
      <c r="B26" s="53"/>
      <c r="C26" s="2"/>
      <c r="D26" s="2"/>
      <c r="E26" s="2"/>
      <c r="F26" s="2"/>
      <c r="G26" s="2"/>
    </row>
    <row r="27" spans="1:7" x14ac:dyDescent="0.25">
      <c r="B27" s="2"/>
      <c r="C27" s="2"/>
      <c r="D27" s="39"/>
      <c r="E27" s="2"/>
      <c r="F27" s="2"/>
      <c r="G27" s="2"/>
    </row>
    <row r="28" spans="1:7" x14ac:dyDescent="0.25">
      <c r="B28" s="2"/>
      <c r="C28" s="2"/>
      <c r="D28" s="2"/>
      <c r="E28" s="2"/>
      <c r="F28" s="2"/>
      <c r="G28" s="2">
        <f>(Sheet1!F36*Sheet1!L57)</f>
        <v>0</v>
      </c>
    </row>
    <row r="29" spans="1:7" x14ac:dyDescent="0.25">
      <c r="A29" s="1"/>
      <c r="B29" s="2"/>
      <c r="C29" s="2"/>
      <c r="D29" s="2"/>
      <c r="E29" s="2"/>
      <c r="F29" s="2"/>
      <c r="G29" s="2"/>
    </row>
    <row r="30" spans="1:7" x14ac:dyDescent="0.25">
      <c r="A30" s="1"/>
    </row>
    <row r="31" spans="1:7" x14ac:dyDescent="0.25">
      <c r="A31" s="1"/>
    </row>
  </sheetData>
  <phoneticPr fontId="0" type="noConversion"/>
  <pageMargins left="0.75" right="0.75" top="1" bottom="1" header="0.5" footer="0.5"/>
  <pageSetup scale="76"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topLeftCell="A2" workbookViewId="0">
      <selection activeCell="F2" sqref="F2"/>
    </sheetView>
  </sheetViews>
  <sheetFormatPr defaultRowHeight="18" x14ac:dyDescent="0.25"/>
  <cols>
    <col min="1" max="1" width="101.1796875" customWidth="1"/>
  </cols>
  <sheetData>
    <row r="1" spans="1:1" ht="409.5" customHeight="1" x14ac:dyDescent="0.25">
      <c r="A1" s="1" t="s">
        <v>43</v>
      </c>
    </row>
    <row r="2" spans="1:1" ht="409.5" x14ac:dyDescent="0.25">
      <c r="A2" s="1" t="s">
        <v>0</v>
      </c>
    </row>
    <row r="3" spans="1:1" ht="409.5" x14ac:dyDescent="0.25">
      <c r="A3" s="1" t="s">
        <v>1</v>
      </c>
    </row>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59" t="s">
        <v>19</v>
      </c>
    </row>
    <row r="2" spans="1:1" ht="54" x14ac:dyDescent="0.25">
      <c r="A2" s="1" t="s">
        <v>18</v>
      </c>
    </row>
  </sheetData>
  <phoneticPr fontId="2" type="noConversion"/>
  <pageMargins left="0.75" right="0.75" top="1" bottom="1" header="0.5" footer="0.5"/>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51" customWidth="1"/>
    <col min="2" max="2" width="72.36328125" customWidth="1"/>
  </cols>
  <sheetData>
    <row r="1" spans="1:1" ht="30" x14ac:dyDescent="0.25">
      <c r="A1" s="50" t="s">
        <v>3</v>
      </c>
    </row>
    <row r="4" spans="1:1" ht="54" x14ac:dyDescent="0.25">
      <c r="A4" s="51" t="s">
        <v>4</v>
      </c>
    </row>
    <row r="6" spans="1:1" x14ac:dyDescent="0.25">
      <c r="A6" s="51" t="s">
        <v>5</v>
      </c>
    </row>
    <row r="7" spans="1:1" ht="36" x14ac:dyDescent="0.25">
      <c r="A7" s="51" t="s">
        <v>6</v>
      </c>
    </row>
    <row r="9" spans="1:1" x14ac:dyDescent="0.25">
      <c r="A9" s="51" t="s">
        <v>7</v>
      </c>
    </row>
    <row r="11" spans="1:1" ht="36" x14ac:dyDescent="0.25">
      <c r="A11" s="51" t="s">
        <v>8</v>
      </c>
    </row>
    <row r="12" spans="1:1" x14ac:dyDescent="0.25">
      <c r="A12" s="51" t="s">
        <v>9</v>
      </c>
    </row>
    <row r="13" spans="1:1" x14ac:dyDescent="0.25">
      <c r="A13" s="51" t="s">
        <v>10</v>
      </c>
    </row>
    <row r="15" spans="1:1" ht="90" x14ac:dyDescent="0.25">
      <c r="A15" s="51" t="s">
        <v>11</v>
      </c>
    </row>
    <row r="17" spans="1:2" ht="41.25" customHeight="1" x14ac:dyDescent="0.25">
      <c r="A17" s="51" t="s">
        <v>12</v>
      </c>
    </row>
    <row r="19" spans="1:2" ht="72" x14ac:dyDescent="0.25">
      <c r="A19" s="51" t="s">
        <v>13</v>
      </c>
    </row>
    <row r="20" spans="1:2" x14ac:dyDescent="0.25">
      <c r="B20" s="52">
        <v>1</v>
      </c>
    </row>
    <row r="32" spans="1:2" x14ac:dyDescent="0.25">
      <c r="A32" s="51" t="s">
        <v>14</v>
      </c>
    </row>
    <row r="34" spans="1:1" ht="54" x14ac:dyDescent="0.25">
      <c r="A34" s="51" t="s">
        <v>15</v>
      </c>
    </row>
    <row r="35" spans="1:1" ht="409.5" x14ac:dyDescent="0.25">
      <c r="A35" s="51" t="s">
        <v>17</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03" r:id="rId3"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4"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5"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workbookViewId="0">
      <selection activeCell="E29" sqref="E29"/>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6"/>
  <sheetViews>
    <sheetView workbookViewId="0"/>
  </sheetViews>
  <sheetFormatPr defaultRowHeight="18" x14ac:dyDescent="0.25"/>
  <sheetData>
    <row r="1" spans="3:5" x14ac:dyDescent="0.25">
      <c r="C1" t="s">
        <v>90</v>
      </c>
      <c r="D1" t="s">
        <v>97</v>
      </c>
      <c r="E1" t="s">
        <v>96</v>
      </c>
    </row>
    <row r="2" spans="3:5" x14ac:dyDescent="0.25">
      <c r="C2" t="s">
        <v>91</v>
      </c>
    </row>
    <row r="3" spans="3:5" x14ac:dyDescent="0.25">
      <c r="C3" t="s">
        <v>92</v>
      </c>
    </row>
    <row r="4" spans="3:5" x14ac:dyDescent="0.25">
      <c r="C4" t="s">
        <v>93</v>
      </c>
    </row>
    <row r="5" spans="3:5" x14ac:dyDescent="0.25">
      <c r="C5" t="s">
        <v>94</v>
      </c>
    </row>
    <row r="6" spans="3:5" x14ac:dyDescent="0.25">
      <c r="C6"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Control sheet</vt:lpstr>
      <vt:lpstr>Dropdown lists</vt:lpstr>
      <vt:lpstr>Conditional Formatting</vt:lpstr>
      <vt:lpstr>Group box with buttons</vt:lpstr>
      <vt:lpstr>Check boxes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Ed</cp:lastModifiedBy>
  <cp:lastPrinted>2010-11-22T13:36:47Z</cp:lastPrinted>
  <dcterms:created xsi:type="dcterms:W3CDTF">2005-04-19T05:20:05Z</dcterms:created>
  <dcterms:modified xsi:type="dcterms:W3CDTF">2018-12-03T13:26:22Z</dcterms:modified>
</cp:coreProperties>
</file>