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A_WebPage\_Business Sites\oldphoto.COM\pages\"/>
    </mc:Choice>
  </mc:AlternateContent>
  <bookViews>
    <workbookView xWindow="0" yWindow="-15" windowWidth="27315" windowHeight="5685"/>
  </bookViews>
  <sheets>
    <sheet name="Sheet1" sheetId="1" r:id="rId1"/>
    <sheet name="Control sheet" sheetId="2" r:id="rId2"/>
    <sheet name="Dropdown lists" sheetId="4" r:id="rId3"/>
    <sheet name="Conditional Formatting" sheetId="6" r:id="rId4"/>
    <sheet name="Group box with buttons" sheetId="5" r:id="rId5"/>
    <sheet name="Check boxes" sheetId="3" r:id="rId6"/>
    <sheet name="_SSC" sheetId="7" state="veryHidden" r:id="rId7"/>
  </sheets>
  <definedNames>
    <definedName name="_xlnm._FilterDatabase" localSheetId="0" hidden="1">Sheet1!$L$55:$L$55</definedName>
    <definedName name="_inputcolorcell" hidden="1">Sheet1!$D$69</definedName>
  </definedNames>
  <calcPr calcId="152511" iterate="1"/>
</workbook>
</file>

<file path=xl/calcChain.xml><?xml version="1.0" encoding="utf-8"?>
<calcChain xmlns="http://schemas.openxmlformats.org/spreadsheetml/2006/main">
  <c r="H8" i="2" l="1"/>
  <c r="F18" i="1" l="1"/>
  <c r="D23" i="1"/>
  <c r="D51" i="1" s="1"/>
  <c r="F51" i="1" s="1"/>
  <c r="F55" i="1"/>
  <c r="D32" i="1"/>
  <c r="F32" i="1" s="1"/>
  <c r="D8" i="2" s="1"/>
  <c r="F40" i="1"/>
  <c r="F45" i="1"/>
  <c r="D50" i="1"/>
  <c r="F50" i="1" s="1"/>
  <c r="F61" i="1"/>
  <c r="E6" i="1" s="1"/>
  <c r="F37" i="1"/>
  <c r="D45" i="1"/>
  <c r="J46" i="1"/>
  <c r="F19" i="1"/>
  <c r="F59" i="1"/>
  <c r="F17" i="1"/>
  <c r="D6" i="1"/>
  <c r="F26" i="1"/>
  <c r="E45" i="1"/>
  <c r="M55" i="1"/>
  <c r="B47" i="1"/>
  <c r="L46" i="1"/>
  <c r="K46" i="1"/>
  <c r="G44" i="1"/>
  <c r="B45" i="1"/>
  <c r="E44" i="1"/>
  <c r="F3" i="1"/>
  <c r="F27" i="1"/>
  <c r="F28" i="1"/>
  <c r="F29" i="1"/>
  <c r="F35" i="1"/>
  <c r="D4" i="1" s="1"/>
  <c r="F39" i="1"/>
  <c r="F20" i="1"/>
  <c r="F21" i="1"/>
  <c r="B75" i="1"/>
  <c r="B74" i="1"/>
  <c r="B73" i="1"/>
  <c r="F6" i="1"/>
  <c r="F5" i="1"/>
  <c r="F4" i="1"/>
  <c r="C15" i="1"/>
  <c r="E68" i="1"/>
  <c r="D49" i="1" l="1"/>
  <c r="F49" i="1" s="1"/>
  <c r="F22" i="1"/>
  <c r="F23" i="1" s="1"/>
  <c r="I46" i="1"/>
  <c r="D44" i="1" s="1"/>
  <c r="F34" i="1"/>
  <c r="D46" i="1"/>
  <c r="F30" i="1"/>
  <c r="C8" i="2" s="1"/>
  <c r="E5" i="1"/>
  <c r="F52" i="1"/>
  <c r="C6" i="1"/>
  <c r="G51" i="1"/>
  <c r="D5" i="1" s="1"/>
  <c r="F41" i="1" l="1"/>
  <c r="F54" i="1" s="1"/>
  <c r="F56" i="1" s="1"/>
  <c r="E4" i="1"/>
  <c r="B30" i="1"/>
  <c r="L54" i="1" l="1"/>
  <c r="E8" i="2"/>
  <c r="B8" i="2" s="1"/>
  <c r="F57" i="1" s="1"/>
  <c r="F60" i="1" s="1"/>
  <c r="F62" i="1" s="1"/>
  <c r="F63" i="1" s="1"/>
  <c r="F64" i="1" s="1"/>
  <c r="C4" i="1" l="1"/>
  <c r="C5" i="1"/>
  <c r="F2" i="1"/>
  <c r="D72" i="1"/>
</calcChain>
</file>

<file path=xl/sharedStrings.xml><?xml version="1.0" encoding="utf-8"?>
<sst xmlns="http://schemas.openxmlformats.org/spreadsheetml/2006/main" count="138" uniqueCount="132">
  <si>
    <t xml:space="preserve">Open the workbook that contains the list of drop-down entries. 
Open the workbook where you want to validate cells, point to Name on the Insert menu, and then click Define. 
In the Names in workbook box, type the name, for example, ValidDepts. 
Accept the default value in the Refers to: box, and then click OK.
In the Refers to box, delete the contents, and keep the insertion pointer in the box. 
On the Window menu, click the name of the workbook that contains the list of drop-down entries, and then click the worksheet that contains the list. 
Select the cells containing the list. 
In the Define Name dialog box, click Add, and then click Close. 
  Notes  
If several users need to open the workbook simultaneously, set the workbook to read-only recommended when you save it. For more information, see Prompt to open a file as read-only.
The workbook must be open for users to use the validation list. You can record a macro to open it automatically whenever the workbook with the data validation is opened. For more information about creating and using macros, see About macros in Excel.
Select the cell where you want the drop-down list. 
On the Data menu, click Validation, and then click the Settings tab. 
In the Allow box, click List. 
To specify the location of the list of valid entries, do one of the following: 
If the list is in the current worksheet, enter a reference to your list in the Source box. 
If the list is on a different worksheet in the same workbook or a different workbook, enter the name that you defined for your list in the Source box.
In both cases, make sure that the reference or name is preceded with an equal sign (=). For example, enter =ValidDepts. 
Make sure that the In-cell drop-down check box is selected. 
To specify whether the cell can be left blank, select or clear the Ignore blank check box. 
Optionally, display an input message when the cell is clicked.
How?
</t>
  </si>
  <si>
    <t>Click the Input Message tab.
Make sure that the Show input message when cell is selected check box is selected.
Type the title and text for the message (up to 225 characters).
Specify how you want Microsoft Office Excel to respond when invalid data is entered.
How?
Click the Error Alert tab, and make sure that the Show error alert after invalid data is entered check box is selected. 
Select one of the following options for the Style box: 
To display an information message that does not prevent entry of invalid data, click Information.
To display a warning message that does not prevent entry of invalid data, click Warning.
To prevent entry of invalid data, click Stop.
Type the title and text for the message (up to 225 characters). 
 Note   If you don't enter a title or text, the title defaults to "Microsoft Excel" and the message to: "The value you entered is not valid. A user has restricted values that can be entered into this cell."
  Notes  
The width of the drop-down list is determined by the width of the cell that has the data validation. You may need to adjust the width of that cell to prevent truncating the width of valid entries that are wider than the width of the drop-down list.
The maximum number of entries that you can have in a drop-down list is 32,767.
If the validation list is on another worksheet in the same workbook or another workbook and you want to prevent users from seeing it or making changes, consider hiding and protecting that worksheet. For more information, see Display or hide a workbook or sheet and Overview of security and protection in Excel.</t>
  </si>
  <si>
    <t>If you want to pay extra for insurance on your return shipment, enter Ins. $ here:</t>
  </si>
  <si>
    <t>Group Box and Option Buttons</t>
  </si>
  <si>
    <t>The Group Box is a control that is specifically used to keep Option Buttons together and have them work as a group. To illustrate this, let’s go to a new sheet, and add a nice big Group Box:</t>
  </si>
  <si>
    <t>1. Click the Group Box on the Forms toolbar</t>
  </si>
  <si>
    <t>2. Starting at the upper left of cell A3, left click and drag your mouse to cover to the bottom right of D16</t>
  </si>
  <si>
    <t>Now, add six Option Buttons to the group:</t>
  </si>
  <si>
    <t>1. Click Option Button and draw it within the Group Box, starting upper left of B4 to lower right of C4</t>
  </si>
  <si>
    <t>2. Do this 5 more times, on rows 6, 8, 10, 12 and 14</t>
  </si>
  <si>
    <t>3. Change the names, from top to bottom, to Red, Orange, Yellow, Green, Blue, Purple</t>
  </si>
  <si>
    <t>Yes, this was a little painful and tedious, but it gives us a way to present our users with choices. What we want to do now is figure out what choice they made, so right click one of the Option Buttons and choose “Format Control”. If you are not already on the Control tab, select it and notice that you can “Uncheck” the option button should you need to. In addition, we have the option to set a Cell Link here, so let’s set that to E3 and say OK.</t>
  </si>
  <si>
    <t>Before we move on, let’s set up the formula to return the chosen colour. In F3, enter the formula =Index(rngColours,E3).</t>
  </si>
  <si>
    <t>Now, try selecting on of the option buttons. You should see the colour you’ve chosen show up in F3. I should point out that this has nothing to do with the names you assigned to the buttons, and everything to do with the value you chose. This is why we made sure we named the buttons from top to bottom in the order our list was set.</t>
  </si>
  <si>
    <t>A couple of additional points of interest here:</t>
  </si>
  <si>
    <t>1. Only one Option Button within the frame can be selected at a time. If you add a button outside the frame, however, it could be selected as well as one from within the frame. Likewise if you have multiple frames… one in each.</t>
  </si>
  <si>
    <t xml:space="preserve"> =Music(rngColours,l35)</t>
  </si>
  <si>
    <t>2. Only one cell link needed to be set up. This setting affects all option buttons within the frame.
right-click the control, and then click Format Control.
To set the control properties, do the following:
   1. Under Value, specify the initial state of the option button by doing one of the following:
          * To display an option button that is selected, click Checked.
          * To display an option button that is cleared, click Unchecked.
   2. In the Cell link box, enter a cell reference that contains the current state of the option button.
      The linked cell returns the number of the selected option button in the group of options. Use the same linked cell for all options in a group. The first option button returns a 1, the second option button returns a 2, and so on. If you have two or more option groups on the same worksheet, use a different linked cell for each option group.
      Use the returned number in a formula to respond to the selected option.
      For example, a personnel form, with a Job type group box, contains two option buttons labeled Full-time and Part-time linked to cell C1. After a user selects one of the two options, the following formula in cell D1 evaluates to "Full-time" if the first option button is selected or "Part-time" if the second option button is selected.
      =IF(C1=1,"Full-time","Part-time")
      If you have three or more options to evaluate in the same group of options, you can use the CHOOSE or LOOKUP functions in a similar manner.</t>
  </si>
  <si>
    <t># Select the cell.
# Choose Conditional Formatting from the Format menu. Excel displays the Conditional Formatting dialog box</t>
  </si>
  <si>
    <t>Conditional Formatting</t>
  </si>
  <si>
    <r>
      <t>Thumbnail Catalog</t>
    </r>
    <r>
      <rPr>
        <sz val="8"/>
        <rFont val="Arial"/>
        <family val="2"/>
      </rPr>
      <t xml:space="preserve"> Sets. 30 images per page</t>
    </r>
  </si>
  <si>
    <t xml:space="preserve">Text Frames:  </t>
  </si>
  <si>
    <r>
      <t>PREP</t>
    </r>
    <r>
      <rPr>
        <sz val="8"/>
        <rFont val="Arial"/>
        <family val="2"/>
      </rPr>
      <t xml:space="preserve">: Please do my </t>
    </r>
    <r>
      <rPr>
        <b/>
        <sz val="8"/>
        <rFont val="Arial"/>
        <family val="2"/>
      </rPr>
      <t>slide orientation prep</t>
    </r>
    <r>
      <rPr>
        <sz val="8"/>
        <rFont val="Arial"/>
        <family val="2"/>
      </rPr>
      <t xml:space="preserve"> for me!
I don’t have the time.</t>
    </r>
  </si>
  <si>
    <t>Select: Shipping Or Pickup:</t>
  </si>
  <si>
    <t>Shts Per Set</t>
  </si>
  <si>
    <r>
      <t xml:space="preserve">Text Frames.          </t>
    </r>
    <r>
      <rPr>
        <sz val="8"/>
        <rFont val="Arial"/>
        <family val="2"/>
      </rPr>
      <t xml:space="preserve">Send text in an email </t>
    </r>
  </si>
  <si>
    <t>Click here for Text Frame Info</t>
  </si>
  <si>
    <t>Click here for info about Thumbnail Catalogs</t>
  </si>
  <si>
    <t>Everyone should do the 10 Free</t>
  </si>
  <si>
    <t>Signature:____________________________</t>
  </si>
  <si>
    <t>Sample Scans! Click Here!</t>
  </si>
  <si>
    <r>
      <t>Extra "Shows" or "Chapters"</t>
    </r>
    <r>
      <rPr>
        <sz val="8"/>
        <rFont val="Arial"/>
        <family val="2"/>
      </rPr>
      <t xml:space="preserve">  12 are Free. These are NOT titles.</t>
    </r>
    <r>
      <rPr>
        <sz val="7"/>
        <rFont val="Arial"/>
        <family val="2"/>
      </rPr>
      <t xml:space="preserve"> Each stack or combination of stacks or carousels is a show.</t>
    </r>
  </si>
  <si>
    <t>Sending us your order indicates you have read and agree to our terms and conditions. Click here if you haven't.</t>
  </si>
  <si>
    <t>Making Photo Prints: Min. $10 combined.
Must be Scanned First. 
Scanning not included in pricing below.</t>
  </si>
  <si>
    <t>JPG images on a DVD Data Disk</t>
  </si>
  <si>
    <t>DVD Slide Show Disk with images stored on disk</t>
  </si>
  <si>
    <t>SS disk</t>
  </si>
  <si>
    <t>Disks</t>
  </si>
  <si>
    <t>Select disk type</t>
  </si>
  <si>
    <t>Data disk</t>
  </si>
  <si>
    <t>thumbdrive</t>
  </si>
  <si>
    <t>Music on disk?</t>
  </si>
  <si>
    <t>We need you to fill in this form on-line, print it out,
and then sign it on line #9 before you send it to us.</t>
  </si>
  <si>
    <t>I want to pay extra to have someone sign for return delivery at my location</t>
  </si>
  <si>
    <t>Duplicates or Extra Sets Wanted</t>
  </si>
  <si>
    <t>Duplicates or Extra CD data disks instead of DVD data disks</t>
  </si>
  <si>
    <t>Duplicate or Extra DVD DATA Disk Sets</t>
  </si>
  <si>
    <t>Duplicates or Extra DVD Slide Show Disk Sets</t>
  </si>
  <si>
    <t>Total for Dupes</t>
  </si>
  <si>
    <t>Pickup</t>
  </si>
  <si>
    <t>Print this page and send it with your order. If you did not already make arrangements, you will be added to the end of our schedule when your job arrives. It is assumed that you have read and understand our FAQ page. Please clean your slides before sending. We do not clean slides.</t>
  </si>
  <si>
    <t>Call or Email for Sun Prairie:
Drop Off Appointment:</t>
  </si>
  <si>
    <t>Call for Waupun drop off: 800-844-1393</t>
  </si>
  <si>
    <t>Note: Because of possible damage,
we do NOT clean your films. Clean with a microfiber cloth before you send them.</t>
  </si>
  <si>
    <t>110 slides in 1 1/8" holders</t>
  </si>
  <si>
    <t>110 slides in 2" holders</t>
  </si>
  <si>
    <t xml:space="preserve">Create a drop-down list from a range of cells   
Show All
Hide All
To make data entry easier, or to limit entries to certain items that you define, you can create a drop-down list of valid entries that is compiled from cells elsewhere on the worksheet. When you create a drop-down list for a cell, it displays an arrow next to that cell. To enter information in that cell, click the arrow, and then click the entry that you want. 
To create a drop-down list from a range of cells, use the Validation command under the Data menu.
To create a list of valid entries for the drop-down list, type the entries in a single column or row without blank cells. For example:  A 
1 Sales 
2 Finance 
3 R&amp;D 
4 MIS 
 Note   You may want to sort the data in the order that you want it to appear in the drop-down list.
If you want to use another worksheet or another workbook, do one of the following:
Use a different worksheet in the same workbook   Type the list on that worksheet, and then define a name (name: A word or string of characters that represents a cell, range of cells, formula, or constant value. Use easy-to-understand names, such as Products, to refer to hard to understand ranges, such as Sales!C20:C30.) for the list.
How?
Select the cell, range of cells, or nonadjacent selections (nonadjacent selection: A selection of two or more cells or ranges that don't touch each other. When plotting nonadjacent selections in a chart, make sure that the combined selections form a rectangular shape.) that you want to name. 
Click the Name box at the left end of the formula bar (formula bar: A bar at the top of the Excel window that you use to enter or edit values or formulas in cells or charts. Displays the constant value or formula stored in the active cell.). 
 Name box
Type the name for the cells, for example, ValidDepts. 
Press ENTER. 
 Note   You cannot name a cell while you are changing the contents of the cell.
Use a different worksheet in a different workbook  Type the list on that worksheet, and then define a name with an external reference to the list. 
How?
</t>
  </si>
  <si>
    <t>Total:</t>
  </si>
  <si>
    <t>Amount</t>
  </si>
  <si>
    <t>Cost Per</t>
  </si>
  <si>
    <t>Sub Total:</t>
  </si>
  <si>
    <t>Wis. Residents pay Wis. Sales Taxes</t>
  </si>
  <si>
    <t>4"x6" photo prints</t>
  </si>
  <si>
    <t>5"x7" photo prints</t>
  </si>
  <si>
    <t xml:space="preserve"> 8"x10" photo prints</t>
  </si>
  <si>
    <t>Deposit To Send:</t>
  </si>
  <si>
    <t>Balance Due at completion:</t>
  </si>
  <si>
    <t>Click anywhere on the page to update at any time.</t>
  </si>
  <si>
    <t xml:space="preserve">  Name</t>
  </si>
  <si>
    <t xml:space="preserve">  Street Address</t>
  </si>
  <si>
    <t xml:space="preserve">  City, State, Zip</t>
  </si>
  <si>
    <t xml:space="preserve">  Phone Number</t>
  </si>
  <si>
    <t xml:space="preserve">  Email address</t>
  </si>
  <si>
    <t>Sets Wanted</t>
  </si>
  <si>
    <t>Disks needed</t>
  </si>
  <si>
    <t>$ per disk</t>
  </si>
  <si>
    <t>Total Scans:</t>
  </si>
  <si>
    <t>Link from "do my slide prep for me on sheet one"</t>
  </si>
  <si>
    <t>Waupun, WI 53963</t>
  </si>
  <si>
    <t>Additional Services</t>
  </si>
  <si>
    <t xml:space="preserve">Check Here: </t>
  </si>
  <si>
    <t>Click the page to update.</t>
  </si>
  <si>
    <t>Click the page to update totals.</t>
  </si>
  <si>
    <t>Priority Mail is generally the best price for shipping orders under 5 lbs.</t>
  </si>
  <si>
    <t>If you feel that we made you a promise of some sort, by telephone or email,
please explain this in the box below. (Please type on-line, if possible.)</t>
  </si>
  <si>
    <t xml:space="preserve">  Enter Estimated Total in Box BELOW.</t>
  </si>
  <si>
    <t>Priority Mail</t>
  </si>
  <si>
    <t>$20 Minimum for scanning</t>
  </si>
  <si>
    <t>Enter #</t>
  </si>
  <si>
    <t>Affordable Old Photo</t>
  </si>
  <si>
    <t>Number of up to 5x7" Paper Photos to Scan</t>
  </si>
  <si>
    <t>Number of up to 8x10" Paper Photos to Scan</t>
  </si>
  <si>
    <t>We can work with you on what you need. Call if you don't see it listed.</t>
  </si>
  <si>
    <t>If I chose the DVD Slide Show, above, I do NOT want music on my DVD slide show disks.</t>
  </si>
  <si>
    <t xml:space="preserve">If I chose the DVD Slide Show, I WANT you to use your tasteful and non-intrusive music </t>
  </si>
  <si>
    <t>Please watch and follow  the instruction movies for Slide and Photo prep. Click HERE if you haven't watched them.
We have to charge a small fee, if we do the slide prep for you.</t>
  </si>
  <si>
    <t>Please Read Carefully:</t>
  </si>
  <si>
    <t>NO CHARGE!</t>
  </si>
  <si>
    <t>DUPLICATES or Extra disk sets</t>
  </si>
  <si>
    <t>Please send a personal check or Money Order or Bank Check with your order.
If you already paid a partial deposit, just make up the deposit balance with your order.</t>
  </si>
  <si>
    <r>
      <t>RUSH SERVICE</t>
    </r>
    <r>
      <rPr>
        <sz val="8"/>
        <rFont val="Arial"/>
        <family val="2"/>
      </rPr>
      <t xml:space="preserve">
Send FULL payment as Money Order or Official Bank Check.
Personal checks take 10 days to clear.</t>
    </r>
  </si>
  <si>
    <t>Please don't forget to include your DEPOSIT:</t>
  </si>
  <si>
    <t xml:space="preserve">Please note that we will not transfer Porn or Nude slides or photos. Please send them to our competition. </t>
  </si>
  <si>
    <t>Return Shipping Info</t>
  </si>
  <si>
    <t>Shipping is estimated and will be determined by the final weight and distance. We don't know what your job will weigh but return shipping should be very close to what it costs you to send to us. We do not profit from return shipping to you.</t>
  </si>
  <si>
    <t>Note to Artists and Professional Photographers:
What you really want is Drum Scanning.
Don't expect $30 drum scans for 39 cents.</t>
  </si>
  <si>
    <t xml:space="preserve">op @ 123slide.NET  -  800-844-1393 </t>
  </si>
  <si>
    <t>Fill in on-line, Print Out, Send With Order</t>
  </si>
  <si>
    <t>Select SLIDE SHOW disk or IMAGES ONLY Data Disk</t>
  </si>
  <si>
    <t>Number of up to 4x6" Paper Photos to Scan</t>
  </si>
  <si>
    <t>Call For Drop Off Info For Waupun Office</t>
  </si>
  <si>
    <t>NON USA, including USA territories.
Click Here for important INFO.</t>
  </si>
  <si>
    <r>
      <t xml:space="preserve">Inter-Mix </t>
    </r>
    <r>
      <rPr>
        <sz val="8"/>
        <rFont val="Arial"/>
        <family val="2"/>
      </rPr>
      <t>dissimilar mediums.
Ex: paper photos with slides. 127 slides with regular slides</t>
    </r>
  </si>
  <si>
    <t>This is an option for those that need it. $1 per insertion.</t>
  </si>
  <si>
    <t>Click for info on "Inter-Mixing"</t>
  </si>
  <si>
    <t>Please ONLY send the DEPOSIT!</t>
  </si>
  <si>
    <t>We will invoice you for the balance when we finish your project.</t>
  </si>
  <si>
    <t>DEPOSIT To Send:</t>
  </si>
  <si>
    <t>USA ONLY</t>
  </si>
  <si>
    <t>{"IsHide":false,"SheetId":0,"Name":"Sheet1","HiddenRow":0,"VisibleRange":"","SheetTheme":{"TabColor":"","BodyColor":"","BodyImage":""}}</t>
  </si>
  <si>
    <t>{"IsHide":true,"SheetId":0,"Name":"Control sheet","HiddenRow":0,"VisibleRange":"","SheetTheme":{"TabColor":"","BodyColor":"","BodyImage":""}}</t>
  </si>
  <si>
    <t>{"IsHide":true,"SheetId":0,"Name":"Dropdown lists","HiddenRow":0,"VisibleRange":"","SheetTheme":{"TabColor":"","BodyColor":"","BodyImage":""}}</t>
  </si>
  <si>
    <t>{"IsHide":true,"SheetId":0,"Name":"Conditional Formatting","HiddenRow":0,"VisibleRange":"","SheetTheme":{"TabColor":"","BodyColor":"","BodyImage":""}}</t>
  </si>
  <si>
    <t>{"IsHide":true,"SheetId":0,"Name":"Group box with buttons","HiddenRow":0,"VisibleRange":"","SheetTheme":{"TabColor":"","BodyColor":"","BodyImage":""}}</t>
  </si>
  <si>
    <t>{"IsHide":true,"SheetId":0,"Name":"Check boxes","HiddenRow":0,"VisibleRange":"","SheetTheme":{"TabColor":"","BodyColor":"","BodyImage":""}}</t>
  </si>
  <si>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Select"},"WizardButton":{"Next":"Next","Previous":"Previous","Cancel":"Cancel","Finish":"Finish"},"ToolbarButton":{"Submit":"Submit","Print":"Print","PrintAll":"Print All","Reset":"Reset","Update":"Update","Back":"Back"},"BrowserAndLocation":{"Browsers":[{"Name":"firefox.exe"}],"ConversionPath":"F:\\A_WebPage\\_Business Sites\\oldphoto.COM\\pages"},"AdvancedSettingsModels":[],"Dropbox":{"AccessToken":"","AccessSecret":""},"SpreadsheetServer":{"Username":"","Password":"","ServerUrl":""},"ConfigureSubmitDefault":{"Email":"1234minn@gmail.com"},"MessageBubble":{"Close":false,"TopMsg":0}}</t>
  </si>
  <si>
    <t>{"ButtonStyle":0,"Name":"","HideSscPoweredlogo":false,"LiveShare":{"Enable":true},"CopyProtect":{"IsEnabled":false,"DomainName":""},"Theme":{"BgColor":"#FFFFFFFF","BgImage":"","InputBorderStyle":2},"Layout":0,"LayoutConfig":{"IsSamePagesHeight":false},"SmartphoneSettings":{"ViewportLock":true,"UseOldViewEngine":false,"EnableZoom":false,"EnableSwipe":false,"HideToolbar":false,"InheritBackgroundColor":false,"CheckboxFlavor":1,"ShowBubble":false},"SmartphoneTheme":0,"InputDetection":1,"Toolbar":{"Position":1,"IsSubmit":false,"IsPrint":true,"IsPrintAll":false,"IsReset":true,"IsUpdate":true},"AspnetConfig":{"BrowseUrl":"http://localhost/ssc","FileExtension":0},"NodejsConfig":{"LocalPort":3000},"ConfigureSubmit":{"IsShowCaptcha":false,"IsUseSscWebServer":true,"ReceiverCode":"1234minn@gmail.com","IsFreeService":false,"IsAdvanceService":true,"IsDemonstrationService":false,"AfterSuccessfulSubmit":"","AfterFailSubmit":"","AfterCancelWizard":"","IsUseOwnWebServer":false,"OwnWebServerURL":"","OwnWebServerTarget":"","SubmitTarget":0},"Flavor":0,"Edition":2,"IgnoreBgInputCell":false}</t>
  </si>
  <si>
    <t>Copyright 2016. | PLEASE USE THE PRINT BUTTON FOR BEST RESULTS.</t>
  </si>
  <si>
    <t>400 Bittersweet Lane</t>
  </si>
  <si>
    <t>Affordable Old Photo
400 Bittersweet Lane
Waupun, WI 53963
Call to drop off: 800-844-1393</t>
  </si>
  <si>
    <t xml:space="preserve">110 Slides </t>
  </si>
  <si>
    <t>Order Form #5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</si>
</sst>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164" formatCode="General\ &quot;Pages&quot;"/>
    <numFmt numFmtId="165" formatCode="&quot;$&quot;#,##0.00"/>
  </numFmts>
  <fonts count="35" x14ac:knownFonts="1">
    <font>
      <sz val="14"/>
      <name val="Arial"/>
    </font>
    <font>
      <sz val="14"/>
      <name val="Arial"/>
      <family val="2"/>
    </font>
    <font>
      <sz val="8"/>
      <name val="Arial"/>
      <family val="2"/>
    </font>
    <font>
      <b/>
      <sz val="8"/>
      <name val="Arial"/>
      <family val="2"/>
    </font>
    <font>
      <sz val="8"/>
      <color indexed="43"/>
      <name val="Arial"/>
      <family val="2"/>
    </font>
    <font>
      <b/>
      <sz val="8"/>
      <name val="Arial"/>
      <family val="2"/>
    </font>
    <font>
      <sz val="8"/>
      <name val="Arial"/>
      <family val="2"/>
    </font>
    <font>
      <u/>
      <sz val="8"/>
      <color indexed="12"/>
      <name val="Arial"/>
      <family val="2"/>
    </font>
    <font>
      <u/>
      <sz val="14"/>
      <color indexed="12"/>
      <name val="Arial"/>
      <family val="2"/>
    </font>
    <font>
      <b/>
      <sz val="10"/>
      <name val="Arial"/>
      <family val="2"/>
    </font>
    <font>
      <b/>
      <sz val="8"/>
      <color indexed="18"/>
      <name val="Arial"/>
      <family val="2"/>
    </font>
    <font>
      <sz val="20"/>
      <name val="Arial"/>
      <family val="2"/>
    </font>
    <font>
      <sz val="14"/>
      <name val="Arial"/>
      <family val="2"/>
    </font>
    <font>
      <sz val="8"/>
      <color indexed="20"/>
      <name val="Arial"/>
      <family val="2"/>
    </font>
    <font>
      <sz val="8"/>
      <color indexed="18"/>
      <name val="Arial"/>
      <family val="2"/>
    </font>
    <font>
      <sz val="10"/>
      <name val="Arial"/>
      <family val="2"/>
    </font>
    <font>
      <b/>
      <sz val="8"/>
      <color indexed="16"/>
      <name val="Arial"/>
      <family val="2"/>
    </font>
    <font>
      <b/>
      <sz val="14"/>
      <name val="Arial"/>
      <family val="2"/>
    </font>
    <font>
      <b/>
      <sz val="9"/>
      <name val="Arial"/>
      <family val="2"/>
    </font>
    <font>
      <u/>
      <sz val="10"/>
      <name val="Arial"/>
      <family val="2"/>
    </font>
    <font>
      <b/>
      <sz val="12"/>
      <color indexed="18"/>
      <name val="Arial"/>
      <family val="2"/>
    </font>
    <font>
      <b/>
      <sz val="11"/>
      <color indexed="18"/>
      <name val="Arial"/>
      <family val="2"/>
    </font>
    <font>
      <b/>
      <sz val="11"/>
      <name val="Arial"/>
      <family val="2"/>
    </font>
    <font>
      <b/>
      <sz val="20"/>
      <name val="Arial"/>
      <family val="2"/>
    </font>
    <font>
      <b/>
      <sz val="18"/>
      <name val="Arial"/>
      <family val="2"/>
    </font>
    <font>
      <b/>
      <sz val="24"/>
      <name val="Arial"/>
      <family val="2"/>
    </font>
    <font>
      <sz val="20"/>
      <name val="Arial"/>
      <family val="2"/>
    </font>
    <font>
      <b/>
      <sz val="12"/>
      <name val="Arial"/>
      <family val="2"/>
    </font>
    <font>
      <sz val="7"/>
      <name val="Arial"/>
      <family val="2"/>
    </font>
    <font>
      <sz val="14"/>
      <color indexed="18"/>
      <name val="Arial"/>
      <family val="2"/>
    </font>
    <font>
      <sz val="18"/>
      <name val="Arial"/>
      <family val="2"/>
    </font>
    <font>
      <sz val="9"/>
      <name val="Arial"/>
      <family val="2"/>
    </font>
    <font>
      <b/>
      <sz val="16"/>
      <name val="Arial"/>
      <family val="2"/>
    </font>
    <font>
      <sz val="8"/>
      <color rgb="FF000000"/>
      <name val="Tahoma"/>
      <family val="2"/>
    </font>
    <font>
      <u/>
      <sz val="9"/>
      <color indexed="12"/>
      <name val="Arial"/>
      <family val="2"/>
    </font>
  </fonts>
  <fills count="8">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53"/>
        <bgColor indexed="64"/>
      </patternFill>
    </fill>
    <fill>
      <patternFill patternType="solid">
        <fgColor indexed="45"/>
        <bgColor indexed="64"/>
      </patternFill>
    </fill>
    <fill>
      <patternFill patternType="solid">
        <fgColor theme="9"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283">
    <xf numFmtId="0" fontId="0" fillId="0" borderId="0" xfId="0"/>
    <xf numFmtId="0" fontId="0" fillId="0" borderId="0" xfId="0" applyAlignment="1">
      <alignment wrapText="1"/>
    </xf>
    <xf numFmtId="0" fontId="2" fillId="0" borderId="0" xfId="0" applyFont="1"/>
    <xf numFmtId="0" fontId="2" fillId="0" borderId="0" xfId="0" applyFont="1" applyAlignment="1">
      <alignment horizontal="right" vertical="top" wrapText="1"/>
    </xf>
    <xf numFmtId="0" fontId="2" fillId="0" borderId="1" xfId="0" applyFont="1" applyBorder="1" applyAlignment="1">
      <alignment horizontal="right" vertical="top" wrapText="1"/>
    </xf>
    <xf numFmtId="44" fontId="2" fillId="0" borderId="1" xfId="1" applyFont="1" applyBorder="1" applyAlignment="1">
      <alignment horizontal="center"/>
    </xf>
    <xf numFmtId="0" fontId="2" fillId="0" borderId="1" xfId="0" applyFont="1" applyBorder="1" applyAlignment="1">
      <alignment horizontal="center"/>
    </xf>
    <xf numFmtId="0" fontId="2" fillId="0" borderId="1" xfId="0" applyFont="1" applyBorder="1"/>
    <xf numFmtId="0" fontId="5" fillId="0" borderId="1" xfId="0" applyFont="1" applyBorder="1" applyAlignment="1">
      <alignment horizontal="right" vertical="top" wrapText="1"/>
    </xf>
    <xf numFmtId="4" fontId="2" fillId="0" borderId="1" xfId="0" applyNumberFormat="1" applyFont="1" applyBorder="1" applyAlignment="1">
      <alignment horizontal="right" vertical="top" wrapText="1"/>
    </xf>
    <xf numFmtId="4" fontId="2" fillId="0" borderId="1" xfId="0" applyNumberFormat="1" applyFont="1" applyBorder="1" applyAlignment="1">
      <alignment horizontal="center"/>
    </xf>
    <xf numFmtId="44" fontId="3" fillId="2" borderId="1" xfId="0" applyNumberFormat="1" applyFont="1" applyFill="1" applyBorder="1" applyAlignment="1">
      <alignment horizontal="center"/>
    </xf>
    <xf numFmtId="44" fontId="2" fillId="0" borderId="1" xfId="0" applyNumberFormat="1" applyFont="1" applyFill="1" applyBorder="1" applyAlignment="1">
      <alignment horizontal="center"/>
    </xf>
    <xf numFmtId="1" fontId="2" fillId="0" borderId="1" xfId="0" applyNumberFormat="1" applyFont="1" applyFill="1" applyBorder="1" applyAlignment="1">
      <alignment horizontal="center"/>
    </xf>
    <xf numFmtId="0" fontId="5" fillId="0" borderId="1" xfId="0" applyFont="1" applyBorder="1"/>
    <xf numFmtId="1" fontId="5" fillId="0" borderId="1" xfId="0" applyNumberFormat="1" applyFont="1" applyBorder="1" applyAlignment="1">
      <alignment horizontal="center"/>
    </xf>
    <xf numFmtId="44" fontId="2" fillId="0" borderId="1" xfId="0" applyNumberFormat="1" applyFont="1" applyBorder="1" applyAlignment="1">
      <alignment horizontal="center"/>
    </xf>
    <xf numFmtId="0" fontId="3" fillId="0" borderId="1" xfId="0" applyFont="1" applyBorder="1" applyAlignment="1">
      <alignment horizontal="center"/>
    </xf>
    <xf numFmtId="0" fontId="2" fillId="0" borderId="0" xfId="0" applyFont="1" applyAlignment="1">
      <alignment horizontal="center" vertical="top" wrapText="1"/>
    </xf>
    <xf numFmtId="0" fontId="2" fillId="0" borderId="0" xfId="0" applyFont="1" applyAlignment="1">
      <alignment horizontal="right"/>
    </xf>
    <xf numFmtId="44" fontId="2" fillId="0" borderId="0" xfId="0" applyNumberFormat="1" applyFont="1" applyBorder="1" applyAlignment="1">
      <alignment horizontal="center"/>
    </xf>
    <xf numFmtId="22" fontId="2" fillId="0" borderId="0" xfId="0" applyNumberFormat="1" applyFont="1"/>
    <xf numFmtId="0" fontId="10" fillId="0" borderId="1" xfId="0" applyFont="1" applyBorder="1" applyAlignment="1">
      <alignment horizontal="center" vertical="center" wrapText="1"/>
    </xf>
    <xf numFmtId="0" fontId="2" fillId="0" borderId="1" xfId="0" applyNumberFormat="1" applyFont="1" applyFill="1" applyBorder="1" applyAlignment="1">
      <alignment horizontal="center"/>
    </xf>
    <xf numFmtId="0" fontId="14" fillId="0" borderId="0" xfId="0" applyFont="1" applyFill="1" applyBorder="1" applyAlignment="1">
      <alignment horizontal="center"/>
    </xf>
    <xf numFmtId="44" fontId="5" fillId="0" borderId="0" xfId="1" applyFont="1" applyBorder="1" applyAlignment="1">
      <alignment horizontal="center"/>
    </xf>
    <xf numFmtId="44" fontId="2" fillId="0" borderId="0" xfId="1" applyFont="1" applyBorder="1" applyAlignment="1">
      <alignment horizontal="center"/>
    </xf>
    <xf numFmtId="0" fontId="2" fillId="0" borderId="1" xfId="2" applyFont="1" applyBorder="1" applyAlignment="1" applyProtection="1">
      <alignment horizontal="right"/>
    </xf>
    <xf numFmtId="0" fontId="5" fillId="0" borderId="0" xfId="0" applyFont="1" applyBorder="1" applyAlignment="1"/>
    <xf numFmtId="0" fontId="5" fillId="3" borderId="1" xfId="0" applyFont="1" applyFill="1" applyBorder="1" applyAlignment="1">
      <alignment horizontal="center" vertical="top" wrapText="1"/>
    </xf>
    <xf numFmtId="1" fontId="5" fillId="0" borderId="1" xfId="0" applyNumberFormat="1" applyFont="1" applyFill="1" applyBorder="1" applyAlignment="1">
      <alignment horizontal="center" vertical="top" wrapText="1"/>
    </xf>
    <xf numFmtId="0" fontId="2" fillId="0" borderId="1" xfId="0" applyFont="1" applyBorder="1" applyAlignment="1">
      <alignment horizontal="right" vertical="center" wrapText="1"/>
    </xf>
    <xf numFmtId="44" fontId="2" fillId="0" borderId="1" xfId="1" applyFont="1" applyBorder="1" applyAlignment="1">
      <alignment horizontal="center" vertical="center"/>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0" fontId="3" fillId="0" borderId="1" xfId="0" applyFont="1" applyBorder="1" applyAlignment="1">
      <alignment horizontal="right" vertical="center" wrapText="1"/>
    </xf>
    <xf numFmtId="1" fontId="2" fillId="0" borderId="1" xfId="0" applyNumberFormat="1" applyFont="1" applyFill="1" applyBorder="1" applyAlignment="1">
      <alignment horizontal="center" vertical="center"/>
    </xf>
    <xf numFmtId="0" fontId="2" fillId="0" borderId="1" xfId="0" quotePrefix="1" applyNumberFormat="1" applyFont="1" applyBorder="1" applyAlignment="1">
      <alignment horizontal="center" vertical="center"/>
    </xf>
    <xf numFmtId="0" fontId="13" fillId="0" borderId="0" xfId="0" applyNumberFormat="1" applyFont="1" applyAlignment="1">
      <alignment horizontal="center" vertical="center"/>
    </xf>
    <xf numFmtId="0" fontId="16" fillId="0" borderId="1" xfId="0" applyFont="1" applyBorder="1" applyAlignment="1">
      <alignment horizontal="right" vertical="top" wrapText="1"/>
    </xf>
    <xf numFmtId="0" fontId="2" fillId="0" borderId="0" xfId="0" applyFont="1" applyProtection="1">
      <protection locked="0" hidden="1"/>
    </xf>
    <xf numFmtId="0" fontId="2" fillId="0" borderId="0" xfId="0" applyFont="1" applyBorder="1" applyAlignment="1">
      <alignment horizontal="right" vertical="top" wrapText="1"/>
    </xf>
    <xf numFmtId="0" fontId="2" fillId="0" borderId="0" xfId="0" applyFont="1" applyAlignment="1">
      <alignment vertical="center"/>
    </xf>
    <xf numFmtId="0" fontId="5" fillId="0" borderId="0" xfId="2" applyFont="1" applyBorder="1" applyAlignment="1" applyProtection="1">
      <alignment horizontal="center" vertical="center" wrapText="1"/>
    </xf>
    <xf numFmtId="0" fontId="10" fillId="0" borderId="0" xfId="2" applyFont="1" applyBorder="1" applyAlignment="1" applyProtection="1">
      <alignment horizontal="center" vertical="center" wrapText="1"/>
    </xf>
    <xf numFmtId="0" fontId="7" fillId="0" borderId="0" xfId="2" applyFont="1" applyBorder="1" applyAlignment="1" applyProtection="1">
      <alignment horizontal="right" vertical="top" wrapText="1"/>
    </xf>
    <xf numFmtId="0" fontId="14" fillId="0" borderId="0" xfId="0" applyFont="1" applyFill="1" applyBorder="1" applyAlignment="1">
      <alignment horizontal="center" wrapText="1"/>
    </xf>
    <xf numFmtId="0" fontId="19" fillId="0" borderId="0" xfId="2" applyFont="1" applyAlignment="1" applyProtection="1"/>
    <xf numFmtId="0" fontId="3" fillId="0" borderId="0" xfId="0" applyFont="1"/>
    <xf numFmtId="0" fontId="2" fillId="0" borderId="0" xfId="0" applyFont="1" applyAlignment="1">
      <alignment horizontal="center"/>
    </xf>
    <xf numFmtId="0" fontId="2" fillId="0" borderId="0" xfId="0" applyNumberFormat="1" applyFont="1"/>
    <xf numFmtId="0" fontId="2" fillId="0" borderId="0" xfId="0" applyFont="1" applyBorder="1"/>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Fill="1" applyBorder="1"/>
    <xf numFmtId="0" fontId="2" fillId="0" borderId="0" xfId="0" applyFont="1" applyAlignment="1">
      <alignment wrapText="1"/>
    </xf>
    <xf numFmtId="0" fontId="5" fillId="0" borderId="2" xfId="0" applyFont="1" applyBorder="1" applyAlignment="1"/>
    <xf numFmtId="0" fontId="5" fillId="0" borderId="3" xfId="0" applyFont="1" applyBorder="1" applyAlignment="1"/>
    <xf numFmtId="0" fontId="5" fillId="0" borderId="4" xfId="0" applyFont="1" applyBorder="1" applyAlignment="1"/>
    <xf numFmtId="0" fontId="11" fillId="0" borderId="0" xfId="0" applyFont="1" applyAlignment="1">
      <alignment horizontal="left" vertical="top" wrapText="1"/>
    </xf>
    <xf numFmtId="0" fontId="25" fillId="0" borderId="0" xfId="0" applyFont="1" applyAlignment="1">
      <alignment vertical="top" wrapText="1"/>
    </xf>
    <xf numFmtId="0" fontId="0" fillId="0" borderId="0" xfId="0" applyAlignment="1">
      <alignment vertical="top" wrapText="1"/>
    </xf>
    <xf numFmtId="0" fontId="0" fillId="3" borderId="0" xfId="0" applyFill="1"/>
    <xf numFmtId="44" fontId="3" fillId="0" borderId="0" xfId="0" applyNumberFormat="1" applyFont="1"/>
    <xf numFmtId="0" fontId="24" fillId="0" borderId="0" xfId="0" applyFont="1" applyBorder="1" applyAlignment="1">
      <alignment horizontal="center"/>
    </xf>
    <xf numFmtId="0" fontId="11" fillId="0" borderId="3" xfId="0" applyFont="1" applyBorder="1"/>
    <xf numFmtId="0" fontId="26" fillId="0" borderId="6" xfId="2" applyFont="1" applyBorder="1" applyAlignment="1" applyProtection="1">
      <alignment horizontal="center" vertical="center" wrapText="1"/>
    </xf>
    <xf numFmtId="0" fontId="26" fillId="0" borderId="7" xfId="2" applyFont="1" applyBorder="1" applyAlignment="1" applyProtection="1">
      <alignment horizontal="center" vertical="center"/>
    </xf>
    <xf numFmtId="0" fontId="26" fillId="0" borderId="4" xfId="2" applyFont="1" applyBorder="1" applyAlignment="1" applyProtection="1">
      <alignment horizontal="center" vertical="center"/>
    </xf>
    <xf numFmtId="0" fontId="25" fillId="0" borderId="0" xfId="0" applyFont="1"/>
    <xf numFmtId="0" fontId="24" fillId="0" borderId="0" xfId="0" applyFont="1" applyAlignment="1">
      <alignment horizontal="center" wrapText="1"/>
    </xf>
    <xf numFmtId="0" fontId="5" fillId="0" borderId="1" xfId="0" applyFont="1" applyBorder="1" applyAlignment="1">
      <alignment horizontal="left" vertical="center" wrapText="1"/>
    </xf>
    <xf numFmtId="44" fontId="5" fillId="2" borderId="1" xfId="1" applyFont="1" applyFill="1" applyBorder="1"/>
    <xf numFmtId="44" fontId="3" fillId="2" borderId="1" xfId="0" applyNumberFormat="1" applyFont="1" applyFill="1" applyBorder="1" applyAlignment="1">
      <alignment horizontal="center" vertical="center"/>
    </xf>
    <xf numFmtId="44" fontId="2" fillId="0" borderId="1" xfId="1" applyFont="1" applyFill="1" applyBorder="1" applyAlignment="1">
      <alignment horizontal="center" vertical="center"/>
    </xf>
    <xf numFmtId="44" fontId="5" fillId="2" borderId="1" xfId="1" applyFont="1" applyFill="1" applyBorder="1" applyAlignment="1">
      <alignment horizontal="center"/>
    </xf>
    <xf numFmtId="44" fontId="3" fillId="2" borderId="1" xfId="1" applyFont="1" applyFill="1" applyBorder="1" applyAlignment="1">
      <alignment horizontal="center" vertical="center"/>
    </xf>
    <xf numFmtId="0" fontId="5" fillId="0" borderId="8" xfId="0" applyFont="1" applyBorder="1" applyAlignment="1">
      <alignment horizontal="left"/>
    </xf>
    <xf numFmtId="0" fontId="5" fillId="0" borderId="9" xfId="0" applyFont="1" applyBorder="1" applyAlignment="1">
      <alignment horizontal="left" vertical="center" wrapText="1"/>
    </xf>
    <xf numFmtId="0" fontId="5" fillId="0" borderId="11" xfId="0" applyFont="1" applyBorder="1" applyAlignment="1">
      <alignment horizontal="right" vertical="center"/>
    </xf>
    <xf numFmtId="1" fontId="2" fillId="0" borderId="10" xfId="0" applyNumberFormat="1" applyFont="1" applyFill="1" applyBorder="1" applyAlignment="1">
      <alignment horizontal="center" vertical="center"/>
    </xf>
    <xf numFmtId="0" fontId="2" fillId="0" borderId="11" xfId="0" applyFont="1" applyBorder="1"/>
    <xf numFmtId="0" fontId="5" fillId="0" borderId="12" xfId="0" applyFont="1" applyBorder="1" applyAlignment="1">
      <alignment horizontal="right" vertical="center"/>
    </xf>
    <xf numFmtId="164" fontId="2" fillId="0" borderId="1" xfId="0" applyNumberFormat="1" applyFont="1" applyBorder="1" applyAlignment="1">
      <alignment horizontal="center"/>
    </xf>
    <xf numFmtId="0" fontId="2" fillId="0" borderId="10" xfId="0" applyNumberFormat="1" applyFont="1" applyFill="1" applyBorder="1" applyAlignment="1">
      <alignment horizontal="center"/>
    </xf>
    <xf numFmtId="0" fontId="2" fillId="0" borderId="0" xfId="0" applyFont="1" applyFill="1" applyAlignment="1">
      <alignment horizontal="center"/>
    </xf>
    <xf numFmtId="0" fontId="5" fillId="0" borderId="8" xfId="0" applyFont="1" applyBorder="1" applyAlignment="1">
      <alignment horizontal="left" wrapText="1"/>
    </xf>
    <xf numFmtId="0" fontId="22" fillId="0" borderId="5" xfId="2" applyFont="1" applyFill="1" applyBorder="1" applyAlignment="1" applyProtection="1">
      <alignment horizontal="left" vertical="center" wrapText="1"/>
      <protection locked="0"/>
    </xf>
    <xf numFmtId="0" fontId="5" fillId="0" borderId="0" xfId="0" applyFont="1" applyFill="1" applyBorder="1" applyAlignment="1">
      <alignment horizontal="center"/>
    </xf>
    <xf numFmtId="0" fontId="17" fillId="0" borderId="0" xfId="0" applyFont="1" applyBorder="1" applyAlignment="1"/>
    <xf numFmtId="0" fontId="15" fillId="0" borderId="0" xfId="0" applyFont="1" applyBorder="1" applyAlignment="1">
      <alignment horizontal="center"/>
    </xf>
    <xf numFmtId="0" fontId="10" fillId="0" borderId="0" xfId="0" applyFont="1" applyFill="1" applyBorder="1" applyAlignment="1">
      <alignment horizontal="center"/>
    </xf>
    <xf numFmtId="0" fontId="30" fillId="0" borderId="15" xfId="0" applyFont="1" applyBorder="1"/>
    <xf numFmtId="0" fontId="6" fillId="0" borderId="1" xfId="0" applyFont="1" applyBorder="1" applyAlignment="1">
      <alignment horizontal="center"/>
    </xf>
    <xf numFmtId="44" fontId="2" fillId="0" borderId="16" xfId="1" applyFont="1" applyBorder="1" applyAlignment="1">
      <alignment horizontal="center"/>
    </xf>
    <xf numFmtId="44" fontId="2" fillId="0" borderId="17" xfId="1" applyFont="1" applyBorder="1" applyAlignment="1">
      <alignment horizontal="center"/>
    </xf>
    <xf numFmtId="0" fontId="5" fillId="0" borderId="18" xfId="2" applyFont="1" applyBorder="1" applyAlignment="1" applyProtection="1">
      <alignment horizontal="right" vertical="center" wrapText="1"/>
    </xf>
    <xf numFmtId="0" fontId="5" fillId="0" borderId="19" xfId="0" applyFont="1" applyFill="1" applyBorder="1" applyAlignment="1">
      <alignment horizontal="center"/>
    </xf>
    <xf numFmtId="0" fontId="6" fillId="0" borderId="19" xfId="0" applyFont="1" applyBorder="1" applyAlignment="1">
      <alignment horizontal="center"/>
    </xf>
    <xf numFmtId="44" fontId="2" fillId="0" borderId="20" xfId="1" applyFont="1" applyBorder="1" applyAlignment="1">
      <alignment horizontal="center"/>
    </xf>
    <xf numFmtId="0" fontId="2" fillId="0" borderId="21" xfId="0" applyFont="1" applyBorder="1" applyAlignment="1">
      <alignment horizontal="right" vertical="center" wrapText="1"/>
    </xf>
    <xf numFmtId="0" fontId="2" fillId="0" borderId="22" xfId="0" applyNumberFormat="1" applyFont="1" applyFill="1" applyBorder="1" applyAlignment="1">
      <alignment horizontal="center" vertical="center"/>
    </xf>
    <xf numFmtId="44" fontId="5" fillId="0" borderId="22" xfId="1" applyFont="1" applyBorder="1" applyAlignment="1">
      <alignment horizontal="center" vertical="center"/>
    </xf>
    <xf numFmtId="44" fontId="2" fillId="0" borderId="16" xfId="1" applyFont="1" applyBorder="1" applyAlignment="1">
      <alignment horizontal="center" vertical="center"/>
    </xf>
    <xf numFmtId="0" fontId="2" fillId="0" borderId="23" xfId="0" applyFont="1" applyBorder="1" applyAlignment="1">
      <alignment horizontal="right" vertical="center" wrapText="1"/>
    </xf>
    <xf numFmtId="44" fontId="2" fillId="0" borderId="17" xfId="1" applyFont="1" applyBorder="1" applyAlignment="1">
      <alignment horizontal="center" vertical="center"/>
    </xf>
    <xf numFmtId="0" fontId="2" fillId="0" borderId="18" xfId="0" applyFont="1" applyBorder="1" applyAlignment="1">
      <alignment horizontal="right" vertical="center" wrapText="1"/>
    </xf>
    <xf numFmtId="0" fontId="2" fillId="0" borderId="19" xfId="0" applyNumberFormat="1" applyFont="1" applyFill="1" applyBorder="1" applyAlignment="1">
      <alignment horizontal="center" vertical="center"/>
    </xf>
    <xf numFmtId="44" fontId="2" fillId="0" borderId="20" xfId="1" applyFont="1" applyBorder="1" applyAlignment="1">
      <alignment horizontal="center" vertical="center"/>
    </xf>
    <xf numFmtId="0" fontId="6" fillId="0" borderId="22" xfId="0" applyFont="1" applyBorder="1" applyAlignment="1">
      <alignment horizontal="center"/>
    </xf>
    <xf numFmtId="0" fontId="5" fillId="3" borderId="24" xfId="2" applyFont="1" applyFill="1" applyBorder="1" applyAlignment="1" applyProtection="1">
      <alignment horizontal="center" vertical="center" wrapText="1"/>
    </xf>
    <xf numFmtId="0" fontId="2" fillId="0" borderId="0" xfId="0" applyFont="1" applyFill="1" applyBorder="1" applyAlignment="1">
      <alignment horizontal="center"/>
    </xf>
    <xf numFmtId="0" fontId="5" fillId="0" borderId="25" xfId="0" applyFont="1" applyBorder="1" applyAlignment="1">
      <alignment horizontal="center" vertical="center"/>
    </xf>
    <xf numFmtId="44" fontId="2" fillId="0" borderId="26" xfId="0" applyNumberFormat="1" applyFont="1" applyBorder="1" applyAlignment="1">
      <alignment vertical="center"/>
    </xf>
    <xf numFmtId="0" fontId="3" fillId="0" borderId="27" xfId="0" applyFont="1" applyBorder="1" applyAlignment="1">
      <alignment horizontal="center"/>
    </xf>
    <xf numFmtId="44" fontId="5" fillId="2" borderId="26" xfId="1" applyFont="1" applyFill="1" applyBorder="1"/>
    <xf numFmtId="7" fontId="5" fillId="0" borderId="1" xfId="1" applyNumberFormat="1" applyFont="1" applyBorder="1" applyAlignment="1">
      <alignment horizontal="center" vertical="center"/>
    </xf>
    <xf numFmtId="165" fontId="5" fillId="0" borderId="1" xfId="1" applyNumberFormat="1" applyFont="1" applyFill="1" applyBorder="1" applyAlignment="1">
      <alignment horizontal="center" vertical="center"/>
    </xf>
    <xf numFmtId="165" fontId="2" fillId="0" borderId="1" xfId="0" applyNumberFormat="1" applyFont="1" applyBorder="1" applyAlignment="1">
      <alignment horizontal="right" vertical="center"/>
    </xf>
    <xf numFmtId="165" fontId="3" fillId="0" borderId="1" xfId="1" applyNumberFormat="1" applyFont="1" applyBorder="1" applyAlignment="1">
      <alignment horizontal="center" vertical="center" wrapText="1"/>
    </xf>
    <xf numFmtId="165" fontId="5" fillId="0" borderId="1" xfId="1" applyNumberFormat="1" applyFont="1" applyBorder="1" applyAlignment="1">
      <alignment horizontal="center" vertical="center"/>
    </xf>
    <xf numFmtId="165" fontId="2" fillId="0" borderId="0" xfId="0" applyNumberFormat="1" applyFont="1" applyAlignment="1">
      <alignment vertical="center"/>
    </xf>
    <xf numFmtId="44" fontId="2" fillId="0" borderId="5" xfId="1" applyFont="1" applyBorder="1" applyAlignment="1">
      <alignment vertical="center"/>
    </xf>
    <xf numFmtId="44" fontId="2" fillId="0" borderId="18" xfId="1" applyFont="1" applyBorder="1" applyAlignment="1">
      <alignment vertical="center"/>
    </xf>
    <xf numFmtId="44" fontId="2" fillId="0" borderId="19" xfId="1" applyFont="1" applyBorder="1" applyAlignment="1">
      <alignment vertical="center"/>
    </xf>
    <xf numFmtId="44" fontId="2" fillId="0" borderId="19" xfId="1" applyFont="1" applyBorder="1" applyAlignment="1">
      <alignment vertical="center" wrapText="1"/>
    </xf>
    <xf numFmtId="44" fontId="2" fillId="0" borderId="19" xfId="1" applyFont="1" applyBorder="1" applyAlignment="1">
      <alignment horizontal="center" vertical="center"/>
    </xf>
    <xf numFmtId="0" fontId="2" fillId="0" borderId="20" xfId="0" applyFont="1" applyBorder="1"/>
    <xf numFmtId="0" fontId="22" fillId="0" borderId="0" xfId="0" applyFont="1" applyAlignment="1">
      <alignment horizontal="center" wrapText="1"/>
    </xf>
    <xf numFmtId="0" fontId="10" fillId="3" borderId="24" xfId="2" applyFont="1" applyFill="1" applyBorder="1" applyAlignment="1" applyProtection="1">
      <alignment horizontal="center" wrapText="1"/>
    </xf>
    <xf numFmtId="0" fontId="2" fillId="0" borderId="0" xfId="0" quotePrefix="1" applyNumberFormat="1" applyFont="1" applyBorder="1" applyAlignment="1">
      <alignment horizontal="center" vertical="center"/>
    </xf>
    <xf numFmtId="0" fontId="5" fillId="0" borderId="1" xfId="0" applyFont="1" applyBorder="1" applyAlignment="1">
      <alignment horizontal="center" vertical="center" wrapText="1"/>
    </xf>
    <xf numFmtId="7" fontId="3" fillId="0" borderId="1" xfId="1" applyNumberFormat="1" applyFont="1" applyBorder="1" applyAlignment="1">
      <alignment horizontal="center" vertical="center"/>
    </xf>
    <xf numFmtId="0" fontId="23" fillId="0" borderId="0" xfId="0" applyFont="1" applyFill="1" applyBorder="1" applyAlignment="1">
      <alignment horizontal="center"/>
    </xf>
    <xf numFmtId="0" fontId="24" fillId="0" borderId="0" xfId="0" applyFont="1" applyFill="1" applyBorder="1" applyAlignment="1">
      <alignment horizontal="center"/>
    </xf>
    <xf numFmtId="0" fontId="23" fillId="0" borderId="15" xfId="0" applyFont="1" applyFill="1" applyBorder="1" applyAlignment="1">
      <alignment horizontal="center"/>
    </xf>
    <xf numFmtId="0" fontId="23" fillId="0" borderId="3" xfId="0" applyFont="1" applyFill="1" applyBorder="1" applyAlignment="1">
      <alignment horizontal="center"/>
    </xf>
    <xf numFmtId="0" fontId="11" fillId="0" borderId="2" xfId="0" applyFont="1" applyBorder="1"/>
    <xf numFmtId="44" fontId="2" fillId="0" borderId="0" xfId="1" applyFont="1" applyBorder="1" applyAlignment="1">
      <alignment vertical="center"/>
    </xf>
    <xf numFmtId="44" fontId="2" fillId="0" borderId="0" xfId="1" applyFont="1" applyBorder="1" applyAlignment="1">
      <alignment vertical="center" wrapText="1"/>
    </xf>
    <xf numFmtId="44" fontId="2" fillId="0" borderId="0" xfId="1" applyFont="1" applyBorder="1" applyAlignment="1">
      <alignment horizontal="center" vertical="center"/>
    </xf>
    <xf numFmtId="165" fontId="2" fillId="0" borderId="1" xfId="0" applyNumberFormat="1" applyFont="1" applyBorder="1" applyAlignment="1">
      <alignment horizontal="center"/>
    </xf>
    <xf numFmtId="165" fontId="2" fillId="0" borderId="5" xfId="1" applyNumberFormat="1" applyFont="1" applyBorder="1" applyAlignment="1">
      <alignment vertical="center"/>
    </xf>
    <xf numFmtId="22" fontId="2" fillId="0" borderId="28" xfId="0" applyNumberFormat="1" applyFont="1" applyBorder="1"/>
    <xf numFmtId="0" fontId="2" fillId="0" borderId="2" xfId="0" applyFont="1" applyBorder="1"/>
    <xf numFmtId="0" fontId="2" fillId="0" borderId="7" xfId="0" applyFont="1" applyBorder="1"/>
    <xf numFmtId="0" fontId="2" fillId="0" borderId="4" xfId="0" applyFont="1" applyBorder="1"/>
    <xf numFmtId="0" fontId="5" fillId="0" borderId="29" xfId="2" applyFont="1" applyBorder="1" applyAlignment="1" applyProtection="1">
      <alignment horizontal="center" vertical="center" wrapText="1"/>
    </xf>
    <xf numFmtId="0" fontId="5" fillId="0" borderId="30" xfId="0" applyFont="1" applyFill="1" applyBorder="1" applyAlignment="1">
      <alignment horizontal="center"/>
    </xf>
    <xf numFmtId="0" fontId="6" fillId="0" borderId="31" xfId="0" applyFont="1" applyBorder="1" applyAlignment="1">
      <alignment horizontal="center"/>
    </xf>
    <xf numFmtId="0" fontId="2" fillId="0" borderId="32" xfId="0" applyFont="1" applyBorder="1" applyAlignment="1">
      <alignment horizontal="right" vertical="center" wrapText="1"/>
    </xf>
    <xf numFmtId="0" fontId="14" fillId="0" borderId="31" xfId="0" applyFont="1" applyFill="1" applyBorder="1" applyAlignment="1">
      <alignment horizontal="center" vertical="center"/>
    </xf>
    <xf numFmtId="0" fontId="2" fillId="0" borderId="31" xfId="0" applyNumberFormat="1" applyFont="1" applyFill="1" applyBorder="1" applyAlignment="1">
      <alignment horizontal="center" vertical="center"/>
    </xf>
    <xf numFmtId="0" fontId="5" fillId="0" borderId="33" xfId="2" applyFont="1" applyBorder="1" applyAlignment="1" applyProtection="1">
      <alignment horizontal="center" vertical="center" wrapText="1"/>
    </xf>
    <xf numFmtId="0" fontId="5" fillId="0" borderId="9" xfId="0" applyFont="1" applyFill="1" applyBorder="1" applyAlignment="1">
      <alignment horizontal="center"/>
    </xf>
    <xf numFmtId="7" fontId="5" fillId="0" borderId="22" xfId="1" applyNumberFormat="1" applyFont="1" applyBorder="1" applyAlignment="1">
      <alignment horizontal="center" vertical="center"/>
    </xf>
    <xf numFmtId="7" fontId="5" fillId="0" borderId="19" xfId="1" applyNumberFormat="1" applyFont="1" applyBorder="1" applyAlignment="1">
      <alignment horizontal="center" vertical="center"/>
    </xf>
    <xf numFmtId="0" fontId="2" fillId="0" borderId="0" xfId="0" applyFont="1" applyBorder="1" applyAlignment="1">
      <alignment horizontal="right" vertical="center" wrapText="1"/>
    </xf>
    <xf numFmtId="0" fontId="14" fillId="0" borderId="0" xfId="0" applyFont="1" applyFill="1" applyBorder="1" applyAlignment="1">
      <alignment horizontal="center" vertical="center"/>
    </xf>
    <xf numFmtId="0" fontId="2" fillId="0" borderId="0" xfId="0" applyNumberFormat="1" applyFont="1" applyFill="1" applyBorder="1" applyAlignment="1">
      <alignment horizontal="center" vertical="center"/>
    </xf>
    <xf numFmtId="44" fontId="5" fillId="0" borderId="0" xfId="1" applyFont="1" applyBorder="1" applyAlignment="1">
      <alignment horizontal="center" vertical="center"/>
    </xf>
    <xf numFmtId="44" fontId="2" fillId="0" borderId="24" xfId="1" applyFont="1" applyBorder="1" applyAlignment="1">
      <alignment horizontal="center" vertical="center"/>
    </xf>
    <xf numFmtId="44" fontId="5" fillId="0" borderId="27" xfId="1" applyFont="1" applyBorder="1" applyAlignment="1">
      <alignment horizontal="center"/>
    </xf>
    <xf numFmtId="44" fontId="3" fillId="2" borderId="30" xfId="1" applyFont="1" applyFill="1" applyBorder="1" applyAlignment="1">
      <alignment horizontal="center"/>
    </xf>
    <xf numFmtId="0" fontId="2" fillId="0" borderId="5" xfId="0" applyFont="1" applyBorder="1" applyAlignment="1">
      <alignment horizontal="right" vertical="center" wrapText="1"/>
    </xf>
    <xf numFmtId="0" fontId="0" fillId="0" borderId="10" xfId="0" applyBorder="1" applyAlignment="1">
      <alignment horizontal="right" vertical="center"/>
    </xf>
    <xf numFmtId="0" fontId="4" fillId="0" borderId="1" xfId="0" applyFont="1" applyFill="1" applyBorder="1" applyAlignment="1">
      <alignment horizontal="right" vertical="center" wrapText="1"/>
    </xf>
    <xf numFmtId="0" fontId="5" fillId="0" borderId="0" xfId="0" applyFont="1" applyAlignment="1">
      <alignment horizontal="center" vertical="center" wrapText="1"/>
    </xf>
    <xf numFmtId="44" fontId="2" fillId="0" borderId="1" xfId="1" applyFont="1" applyBorder="1" applyAlignment="1">
      <alignment vertical="center"/>
    </xf>
    <xf numFmtId="165" fontId="2" fillId="2" borderId="8" xfId="1" applyNumberFormat="1" applyFont="1" applyFill="1" applyBorder="1" applyAlignment="1">
      <alignment vertical="center"/>
    </xf>
    <xf numFmtId="165" fontId="3" fillId="2" borderId="1" xfId="1" applyNumberFormat="1" applyFont="1" applyFill="1" applyBorder="1" applyAlignment="1">
      <alignment horizontal="center"/>
    </xf>
    <xf numFmtId="0" fontId="23" fillId="0" borderId="0" xfId="0" applyFont="1" applyBorder="1" applyAlignment="1">
      <alignment horizontal="center"/>
    </xf>
    <xf numFmtId="0" fontId="5" fillId="0" borderId="8" xfId="0" applyFont="1" applyBorder="1" applyAlignment="1">
      <alignment horizontal="right"/>
    </xf>
    <xf numFmtId="0" fontId="2" fillId="0" borderId="10" xfId="0" applyFont="1" applyFill="1" applyBorder="1" applyAlignment="1">
      <alignment horizontal="center"/>
    </xf>
    <xf numFmtId="44" fontId="5" fillId="0" borderId="1" xfId="1" applyFont="1" applyBorder="1" applyAlignment="1">
      <alignment horizontal="center"/>
    </xf>
    <xf numFmtId="44" fontId="2" fillId="2" borderId="1" xfId="0" applyNumberFormat="1" applyFont="1" applyFill="1" applyBorder="1" applyAlignment="1">
      <alignment horizontal="center"/>
    </xf>
    <xf numFmtId="0" fontId="6" fillId="0" borderId="11" xfId="0" applyFont="1" applyBorder="1" applyAlignment="1">
      <alignment horizontal="left" vertical="center" wrapText="1"/>
    </xf>
    <xf numFmtId="0" fontId="22" fillId="0" borderId="28" xfId="0" applyFont="1" applyBorder="1" applyAlignment="1">
      <alignment horizontal="center" wrapText="1"/>
    </xf>
    <xf numFmtId="44" fontId="22" fillId="2" borderId="2" xfId="0" applyNumberFormat="1" applyFont="1" applyFill="1" applyBorder="1" applyAlignment="1">
      <alignment horizontal="center"/>
    </xf>
    <xf numFmtId="0" fontId="9" fillId="5" borderId="0" xfId="0" applyFont="1" applyFill="1" applyAlignment="1">
      <alignment horizontal="center" wrapText="1"/>
    </xf>
    <xf numFmtId="0" fontId="5" fillId="7" borderId="1" xfId="0" applyFont="1" applyFill="1" applyBorder="1" applyAlignment="1" applyProtection="1">
      <alignment horizontal="center"/>
      <protection locked="0"/>
    </xf>
    <xf numFmtId="0" fontId="5" fillId="7" borderId="8" xfId="0" applyFont="1" applyFill="1" applyBorder="1" applyAlignment="1" applyProtection="1">
      <alignment horizontal="center"/>
      <protection locked="0"/>
    </xf>
    <xf numFmtId="0" fontId="5" fillId="7" borderId="1" xfId="0" applyFont="1" applyFill="1" applyBorder="1" applyAlignment="1">
      <alignment horizontal="center" vertical="center"/>
    </xf>
    <xf numFmtId="0" fontId="5" fillId="7" borderId="1" xfId="0" applyFont="1" applyFill="1" applyBorder="1" applyAlignment="1">
      <alignment horizontal="center"/>
    </xf>
    <xf numFmtId="1" fontId="2" fillId="7" borderId="1" xfId="0" applyNumberFormat="1" applyFont="1" applyFill="1" applyBorder="1" applyAlignment="1">
      <alignment horizontal="center"/>
    </xf>
    <xf numFmtId="0" fontId="2" fillId="7" borderId="10" xfId="0" applyFont="1" applyFill="1" applyBorder="1" applyAlignment="1">
      <alignment horizontal="center"/>
    </xf>
    <xf numFmtId="1" fontId="2" fillId="7" borderId="10" xfId="0" applyNumberFormat="1" applyFont="1" applyFill="1" applyBorder="1" applyAlignment="1">
      <alignment horizontal="center" vertical="center"/>
    </xf>
    <xf numFmtId="0" fontId="4" fillId="7" borderId="1" xfId="0" applyFont="1" applyFill="1" applyBorder="1" applyAlignment="1">
      <alignment horizontal="right" vertical="center"/>
    </xf>
    <xf numFmtId="0" fontId="14" fillId="7" borderId="22" xfId="0" applyFont="1" applyFill="1" applyBorder="1" applyAlignment="1">
      <alignment horizontal="center" vertical="center"/>
    </xf>
    <xf numFmtId="0" fontId="14" fillId="7" borderId="1" xfId="0" applyFont="1" applyFill="1" applyBorder="1" applyAlignment="1">
      <alignment horizontal="center" vertical="center"/>
    </xf>
    <xf numFmtId="0" fontId="14" fillId="7" borderId="19" xfId="0" applyFont="1" applyFill="1" applyBorder="1" applyAlignment="1">
      <alignment horizontal="center" vertical="center"/>
    </xf>
    <xf numFmtId="0" fontId="4" fillId="7" borderId="25" xfId="0" applyFont="1" applyFill="1" applyBorder="1" applyAlignment="1">
      <alignment horizontal="center" vertical="center"/>
    </xf>
    <xf numFmtId="0" fontId="4" fillId="7" borderId="1" xfId="0" applyFont="1" applyFill="1" applyBorder="1" applyAlignment="1">
      <alignment horizontal="right" vertical="center" wrapText="1"/>
    </xf>
    <xf numFmtId="0" fontId="4" fillId="7" borderId="1" xfId="0" applyFont="1" applyFill="1" applyBorder="1" applyAlignment="1">
      <alignment horizontal="center"/>
    </xf>
    <xf numFmtId="0" fontId="2" fillId="7" borderId="19" xfId="0" applyFont="1" applyFill="1" applyBorder="1"/>
    <xf numFmtId="0" fontId="34" fillId="0" borderId="9" xfId="2" applyFont="1" applyBorder="1" applyAlignment="1" applyProtection="1">
      <alignment horizontal="center"/>
    </xf>
    <xf numFmtId="0" fontId="34" fillId="0" borderId="9" xfId="2" applyFont="1" applyBorder="1" applyAlignment="1" applyProtection="1">
      <alignment horizontal="center" wrapText="1"/>
    </xf>
    <xf numFmtId="0" fontId="34" fillId="0" borderId="9" xfId="2" applyFont="1" applyBorder="1" applyAlignment="1" applyProtection="1">
      <alignment horizontal="center" vertical="center" wrapText="1"/>
    </xf>
    <xf numFmtId="0" fontId="7" fillId="4" borderId="13" xfId="2" applyFont="1" applyFill="1" applyBorder="1" applyAlignment="1" applyProtection="1">
      <alignment horizontal="center" wrapText="1"/>
    </xf>
    <xf numFmtId="0" fontId="7" fillId="4" borderId="14" xfId="2" applyFont="1" applyFill="1" applyBorder="1" applyAlignment="1" applyProtection="1">
      <alignment horizontal="center" vertical="top" wrapText="1"/>
    </xf>
    <xf numFmtId="0" fontId="7" fillId="0" borderId="5" xfId="2"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wrapText="1"/>
      <protection locked="0"/>
    </xf>
    <xf numFmtId="0" fontId="17" fillId="3" borderId="0" xfId="0" applyFont="1" applyFill="1" applyAlignment="1">
      <alignment horizontal="center" wrapText="1"/>
    </xf>
    <xf numFmtId="44" fontId="3" fillId="0" borderId="42" xfId="0" applyNumberFormat="1" applyFont="1" applyFill="1" applyBorder="1" applyAlignment="1">
      <alignment horizontal="center" vertical="center" wrapText="1"/>
    </xf>
    <xf numFmtId="0" fontId="0" fillId="0" borderId="43" xfId="0" applyBorder="1" applyAlignment="1">
      <alignment horizontal="center" vertical="center"/>
    </xf>
    <xf numFmtId="0" fontId="0" fillId="0" borderId="31" xfId="0" applyBorder="1" applyAlignment="1">
      <alignment horizontal="center" vertical="center"/>
    </xf>
    <xf numFmtId="0" fontId="9" fillId="0" borderId="15" xfId="0" applyFont="1" applyBorder="1" applyAlignment="1">
      <alignment horizontal="center"/>
    </xf>
    <xf numFmtId="0" fontId="9" fillId="0" borderId="0" xfId="0" applyFont="1" applyBorder="1" applyAlignment="1">
      <alignment horizontal="center"/>
    </xf>
    <xf numFmtId="0" fontId="9" fillId="0" borderId="3" xfId="0" applyFont="1" applyBorder="1" applyAlignment="1">
      <alignment horizontal="center"/>
    </xf>
    <xf numFmtId="0" fontId="5" fillId="0" borderId="36" xfId="0" applyFont="1" applyBorder="1" applyAlignment="1">
      <alignment horizontal="right" wrapText="1"/>
    </xf>
    <xf numFmtId="0" fontId="0" fillId="0" borderId="11" xfId="0" applyBorder="1" applyAlignment="1">
      <alignment horizontal="right"/>
    </xf>
    <xf numFmtId="0" fontId="18" fillId="0" borderId="0" xfId="0" applyFont="1" applyAlignment="1">
      <alignment horizontal="center"/>
    </xf>
    <xf numFmtId="0" fontId="5" fillId="0" borderId="35" xfId="0" applyFont="1" applyBorder="1" applyAlignment="1">
      <alignment horizontal="center" vertical="top" wrapText="1"/>
    </xf>
    <xf numFmtId="0" fontId="0" fillId="0" borderId="28" xfId="0" applyBorder="1" applyAlignment="1">
      <alignment horizontal="center"/>
    </xf>
    <xf numFmtId="0" fontId="0" fillId="0" borderId="2" xfId="0" applyBorder="1" applyAlignment="1">
      <alignment horizontal="center"/>
    </xf>
    <xf numFmtId="0" fontId="2" fillId="0" borderId="34" xfId="0" applyFont="1" applyBorder="1" applyAlignment="1">
      <alignment horizontal="center" wrapText="1"/>
    </xf>
    <xf numFmtId="0" fontId="5" fillId="0" borderId="27" xfId="0" applyFont="1" applyBorder="1" applyAlignment="1">
      <alignment horizontal="right" vertical="center" wrapText="1"/>
    </xf>
    <xf numFmtId="0" fontId="0" fillId="0" borderId="25" xfId="0" applyBorder="1" applyAlignment="1">
      <alignment vertical="center"/>
    </xf>
    <xf numFmtId="0" fontId="2" fillId="0" borderId="1" xfId="0" applyFont="1" applyBorder="1" applyAlignment="1">
      <alignment horizontal="right" vertical="center" wrapText="1"/>
    </xf>
    <xf numFmtId="0" fontId="0" fillId="0" borderId="1" xfId="0" applyBorder="1" applyAlignment="1">
      <alignment horizontal="right" vertical="center"/>
    </xf>
    <xf numFmtId="0" fontId="2" fillId="0" borderId="0" xfId="0" applyFont="1" applyFill="1" applyBorder="1" applyAlignment="1">
      <alignment horizontal="center" vertical="top" wrapText="1"/>
    </xf>
    <xf numFmtId="0" fontId="2" fillId="7" borderId="1" xfId="0" applyFont="1" applyFill="1" applyBorder="1" applyAlignment="1">
      <alignment horizontal="left" vertical="top" wrapText="1"/>
    </xf>
    <xf numFmtId="0" fontId="7" fillId="0" borderId="5" xfId="2" applyFont="1" applyBorder="1" applyAlignment="1" applyProtection="1">
      <alignment horizontal="right" vertical="center" wrapText="1"/>
    </xf>
    <xf numFmtId="0" fontId="7" fillId="0" borderId="10" xfId="2" applyFont="1" applyBorder="1" applyAlignment="1" applyProtection="1">
      <alignment horizontal="right" vertical="center"/>
    </xf>
    <xf numFmtId="0" fontId="5" fillId="0" borderId="0" xfId="0" applyFont="1" applyBorder="1" applyAlignment="1">
      <alignment horizontal="center" vertical="top"/>
    </xf>
    <xf numFmtId="0" fontId="0" fillId="0" borderId="0" xfId="0" applyBorder="1" applyAlignment="1">
      <alignment horizontal="center"/>
    </xf>
    <xf numFmtId="0" fontId="2" fillId="0" borderId="5" xfId="0" applyFont="1" applyBorder="1" applyAlignment="1">
      <alignment horizontal="right" vertical="center" wrapText="1"/>
    </xf>
    <xf numFmtId="0" fontId="0" fillId="0" borderId="10" xfId="0" applyBorder="1" applyAlignment="1">
      <alignment horizontal="right" vertical="center"/>
    </xf>
    <xf numFmtId="0" fontId="5" fillId="0" borderId="0" xfId="0" applyFont="1" applyFill="1" applyBorder="1" applyAlignment="1">
      <alignment horizontal="center"/>
    </xf>
    <xf numFmtId="0" fontId="17" fillId="0" borderId="0" xfId="0" applyFont="1" applyBorder="1" applyAlignment="1"/>
    <xf numFmtId="0" fontId="5" fillId="0" borderId="0" xfId="0" applyFont="1" applyAlignment="1">
      <alignment horizontal="center" vertical="top" wrapText="1"/>
    </xf>
    <xf numFmtId="0" fontId="17" fillId="0" borderId="0" xfId="0" applyFont="1" applyAlignment="1">
      <alignment horizontal="center" wrapText="1"/>
    </xf>
    <xf numFmtId="0" fontId="17" fillId="0" borderId="0" xfId="0" applyFont="1" applyAlignment="1">
      <alignment wrapText="1"/>
    </xf>
    <xf numFmtId="44" fontId="23" fillId="2" borderId="5" xfId="0" applyNumberFormat="1" applyFont="1" applyFill="1" applyBorder="1" applyAlignment="1">
      <alignment horizontal="left" vertical="top" wrapText="1"/>
    </xf>
    <xf numFmtId="0" fontId="17" fillId="2" borderId="10" xfId="0" applyFont="1" applyFill="1" applyBorder="1" applyAlignment="1">
      <alignment horizontal="left" vertical="top" wrapText="1"/>
    </xf>
    <xf numFmtId="1" fontId="5" fillId="0" borderId="5" xfId="0" applyNumberFormat="1" applyFont="1" applyFill="1" applyBorder="1" applyAlignment="1">
      <alignment horizontal="center" vertical="center" wrapText="1"/>
    </xf>
    <xf numFmtId="0" fontId="0" fillId="0" borderId="10" xfId="0" applyBorder="1" applyAlignment="1">
      <alignment vertical="center"/>
    </xf>
    <xf numFmtId="0" fontId="16" fillId="0" borderId="5" xfId="0" applyFont="1" applyBorder="1" applyAlignment="1">
      <alignment horizontal="center" vertical="top" wrapText="1"/>
    </xf>
    <xf numFmtId="0" fontId="0" fillId="0" borderId="34" xfId="0" applyBorder="1" applyAlignment="1">
      <alignment horizontal="center"/>
    </xf>
    <xf numFmtId="0" fontId="0" fillId="0" borderId="10" xfId="0" applyBorder="1" applyAlignment="1">
      <alignment horizontal="center"/>
    </xf>
    <xf numFmtId="0" fontId="5" fillId="0" borderId="25" xfId="0" applyFont="1" applyBorder="1" applyAlignment="1">
      <alignment horizontal="center" wrapText="1"/>
    </xf>
    <xf numFmtId="0" fontId="5" fillId="0" borderId="26" xfId="0" applyFont="1" applyBorder="1" applyAlignment="1">
      <alignment horizontal="center"/>
    </xf>
    <xf numFmtId="0" fontId="12" fillId="0" borderId="0" xfId="0" applyFont="1" applyAlignment="1">
      <alignment horizontal="right" vertical="top" wrapText="1"/>
    </xf>
    <xf numFmtId="0" fontId="0" fillId="0" borderId="0" xfId="0" applyAlignment="1">
      <alignment horizontal="right" vertical="top" wrapText="1"/>
    </xf>
    <xf numFmtId="0" fontId="2" fillId="0" borderId="0" xfId="0" applyFont="1" applyAlignment="1">
      <alignment horizontal="center" vertical="top" wrapText="1"/>
    </xf>
    <xf numFmtId="0" fontId="27" fillId="0" borderId="0" xfId="0" applyFont="1" applyAlignment="1">
      <alignment horizontal="center" vertical="top" wrapText="1"/>
    </xf>
    <xf numFmtId="0" fontId="7" fillId="0" borderId="27" xfId="2" applyFont="1" applyBorder="1" applyAlignment="1" applyProtection="1">
      <alignment horizontal="center" vertical="top" wrapText="1"/>
    </xf>
    <xf numFmtId="0" fontId="7" fillId="0" borderId="25" xfId="2" applyFont="1" applyBorder="1" applyAlignment="1" applyProtection="1">
      <alignment horizontal="center" vertical="top" wrapText="1"/>
    </xf>
    <xf numFmtId="0" fontId="7" fillId="0" borderId="28" xfId="2" applyFont="1" applyBorder="1" applyAlignment="1" applyProtection="1">
      <alignment horizontal="center" vertical="top" wrapText="1"/>
    </xf>
    <xf numFmtId="0" fontId="7" fillId="0" borderId="26" xfId="2" applyFont="1" applyBorder="1" applyAlignment="1" applyProtection="1"/>
    <xf numFmtId="0" fontId="29" fillId="0" borderId="0" xfId="0" applyFont="1" applyAlignment="1">
      <alignment horizontal="center" vertical="top" wrapText="1"/>
    </xf>
    <xf numFmtId="0" fontId="2" fillId="0" borderId="6" xfId="0" applyFont="1" applyBorder="1" applyAlignment="1">
      <alignment horizontal="right" vertical="top" wrapText="1"/>
    </xf>
    <xf numFmtId="0" fontId="0" fillId="0" borderId="7" xfId="0" applyBorder="1" applyAlignment="1">
      <alignment wrapText="1"/>
    </xf>
    <xf numFmtId="0" fontId="32" fillId="0" borderId="27" xfId="0" applyFont="1" applyBorder="1" applyAlignment="1">
      <alignment horizontal="center" wrapText="1"/>
    </xf>
    <xf numFmtId="0" fontId="32" fillId="0" borderId="25" xfId="0" applyFont="1" applyBorder="1" applyAlignment="1">
      <alignment horizontal="center" wrapText="1"/>
    </xf>
    <xf numFmtId="0" fontId="32" fillId="0" borderId="26" xfId="0" applyFont="1" applyBorder="1" applyAlignment="1">
      <alignment horizontal="center" wrapText="1"/>
    </xf>
    <xf numFmtId="0" fontId="2" fillId="0" borderId="27" xfId="0" applyFont="1" applyBorder="1" applyAlignment="1">
      <alignment horizontal="center" wrapText="1"/>
    </xf>
    <xf numFmtId="0" fontId="0" fillId="0" borderId="25" xfId="0" applyBorder="1" applyAlignment="1">
      <alignment horizontal="center" wrapText="1"/>
    </xf>
    <xf numFmtId="0" fontId="5" fillId="0" borderId="35" xfId="0" applyFont="1" applyBorder="1" applyAlignment="1">
      <alignment horizontal="center" wrapText="1"/>
    </xf>
    <xf numFmtId="0" fontId="6" fillId="0" borderId="28" xfId="0" applyFont="1" applyBorder="1" applyAlignment="1">
      <alignment wrapText="1"/>
    </xf>
    <xf numFmtId="0" fontId="0" fillId="0" borderId="28" xfId="0" applyBorder="1" applyAlignment="1"/>
    <xf numFmtId="0" fontId="18" fillId="0" borderId="15" xfId="0" applyFont="1" applyBorder="1" applyAlignment="1">
      <alignment horizontal="center" wrapText="1"/>
    </xf>
    <xf numFmtId="0" fontId="31" fillId="0" borderId="0" xfId="0" applyFont="1" applyBorder="1" applyAlignment="1"/>
    <xf numFmtId="0" fontId="31" fillId="0" borderId="3" xfId="0" applyFont="1" applyBorder="1" applyAlignment="1"/>
    <xf numFmtId="0" fontId="18" fillId="4" borderId="27" xfId="0" applyFont="1" applyFill="1" applyBorder="1" applyAlignment="1">
      <alignment horizontal="center" vertical="center"/>
    </xf>
    <xf numFmtId="0" fontId="31" fillId="4" borderId="25" xfId="0" applyFont="1" applyFill="1" applyBorder="1" applyAlignment="1">
      <alignment vertical="center"/>
    </xf>
    <xf numFmtId="0" fontId="31" fillId="4" borderId="26" xfId="0" applyFont="1" applyFill="1" applyBorder="1" applyAlignment="1">
      <alignment vertical="center"/>
    </xf>
    <xf numFmtId="0" fontId="20" fillId="0" borderId="35" xfId="0" applyFont="1" applyBorder="1" applyAlignment="1">
      <alignment horizontal="center" wrapText="1"/>
    </xf>
    <xf numFmtId="0" fontId="20" fillId="0" borderId="28" xfId="0" applyFont="1" applyBorder="1" applyAlignment="1">
      <alignment horizontal="center" wrapText="1"/>
    </xf>
    <xf numFmtId="0" fontId="20" fillId="0" borderId="2" xfId="0" applyFont="1" applyBorder="1" applyAlignment="1">
      <alignment horizontal="center" wrapText="1"/>
    </xf>
    <xf numFmtId="0" fontId="18" fillId="0" borderId="0" xfId="0" applyFont="1" applyBorder="1" applyAlignment="1">
      <alignment horizontal="center" wrapText="1"/>
    </xf>
    <xf numFmtId="0" fontId="9" fillId="0" borderId="36" xfId="0" applyFont="1" applyBorder="1" applyAlignment="1">
      <alignment horizontal="center" wrapText="1"/>
    </xf>
    <xf numFmtId="0" fontId="0" fillId="0" borderId="36" xfId="0" applyBorder="1" applyAlignment="1">
      <alignment horizontal="center"/>
    </xf>
    <xf numFmtId="0" fontId="0" fillId="0" borderId="37" xfId="0" applyBorder="1" applyAlignment="1">
      <alignment horizontal="center"/>
    </xf>
    <xf numFmtId="0" fontId="21" fillId="0" borderId="38" xfId="0" applyFont="1" applyBorder="1" applyAlignment="1">
      <alignment horizontal="center"/>
    </xf>
    <xf numFmtId="0" fontId="22" fillId="0" borderId="39" xfId="0" applyFont="1" applyBorder="1" applyAlignment="1">
      <alignment horizontal="center"/>
    </xf>
    <xf numFmtId="0" fontId="22" fillId="0" borderId="40" xfId="0" applyFont="1" applyBorder="1" applyAlignment="1">
      <alignment horizontal="center"/>
    </xf>
    <xf numFmtId="0" fontId="9" fillId="6" borderId="34" xfId="0" applyFont="1" applyFill="1" applyBorder="1" applyAlignment="1">
      <alignment horizontal="center" vertical="center"/>
    </xf>
    <xf numFmtId="0" fontId="0" fillId="0" borderId="34" xfId="0" applyBorder="1" applyAlignment="1">
      <alignment horizontal="center" vertical="center"/>
    </xf>
    <xf numFmtId="0" fontId="0" fillId="0" borderId="41" xfId="0" applyBorder="1" applyAlignment="1">
      <alignment horizontal="center" vertical="center"/>
    </xf>
    <xf numFmtId="0" fontId="9" fillId="6" borderId="34" xfId="0" applyFont="1" applyFill="1" applyBorder="1" applyAlignment="1">
      <alignment horizontal="center" vertical="center" wrapText="1"/>
    </xf>
    <xf numFmtId="0" fontId="17" fillId="6" borderId="34" xfId="0" applyFont="1" applyFill="1" applyBorder="1" applyAlignment="1">
      <alignment horizontal="center" vertical="center"/>
    </xf>
    <xf numFmtId="0" fontId="17" fillId="6" borderId="41" xfId="0" applyFont="1" applyFill="1" applyBorder="1" applyAlignment="1">
      <alignment horizontal="center" vertic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D$61" lockText="1"/>
</file>

<file path=xl/ctrlProps/ctrlProp10.xml><?xml version="1.0" encoding="utf-8"?>
<formControlPr xmlns="http://schemas.microsoft.com/office/spreadsheetml/2009/9/main" objectType="Radio" checked="Checked" firstButton="1" fmlaLink="$B$20"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fmlaLink="H123" lockText="1" noThreeD="1"/>
</file>

<file path=xl/ctrlProps/ctrlProp13.xml><?xml version="1.0" encoding="utf-8"?>
<formControlPr xmlns="http://schemas.microsoft.com/office/spreadsheetml/2009/9/main" objectType="CheckBox" fmlaLink="H125" lockText="1" noThreeD="1"/>
</file>

<file path=xl/ctrlProps/ctrlProp14.xml><?xml version="1.0" encoding="utf-8"?>
<formControlPr xmlns="http://schemas.microsoft.com/office/spreadsheetml/2009/9/main" objectType="CheckBox" fmlaLink="H127" lockText="1" noThreeD="1"/>
</file>

<file path=xl/ctrlProps/ctrlProp15.xml><?xml version="1.0" encoding="utf-8"?>
<formControlPr xmlns="http://schemas.microsoft.com/office/spreadsheetml/2009/9/main" objectType="CheckBox" fmlaLink="H130" lockText="1" noThreeD="1"/>
</file>

<file path=xl/ctrlProps/ctrlProp16.xml><?xml version="1.0" encoding="utf-8"?>
<formControlPr xmlns="http://schemas.microsoft.com/office/spreadsheetml/2009/9/main" objectType="CheckBox" fmlaLink="H132" lockText="1" noThreeD="1"/>
</file>

<file path=xl/ctrlProps/ctrlProp17.xml><?xml version="1.0" encoding="utf-8"?>
<formControlPr xmlns="http://schemas.microsoft.com/office/spreadsheetml/2009/9/main" objectType="CheckBox" fmlaLink="H134" lockText="1" noThreeD="1"/>
</file>

<file path=xl/ctrlProps/ctrlProp2.xml><?xml version="1.0" encoding="utf-8"?>
<formControlPr xmlns="http://schemas.microsoft.com/office/spreadsheetml/2009/9/main" objectType="CheckBox" fmlaLink="Sheet1!C40" lockText="1"/>
</file>

<file path=xl/ctrlProps/ctrlProp3.xml><?xml version="1.0" encoding="utf-8"?>
<formControlPr xmlns="http://schemas.microsoft.com/office/spreadsheetml/2009/9/main" objectType="CheckBox" fmlaLink="$D$59" lockText="1"/>
</file>

<file path=xl/ctrlProps/ctrlProp4.xml><?xml version="1.0" encoding="utf-8"?>
<formControlPr xmlns="http://schemas.microsoft.com/office/spreadsheetml/2009/9/main" objectType="CheckBox" fmlaLink="D55" lockText="1"/>
</file>

<file path=xl/ctrlProps/ctrlProp5.xml><?xml version="1.0" encoding="utf-8"?>
<formControlPr xmlns="http://schemas.microsoft.com/office/spreadsheetml/2009/9/main" objectType="Radio" checked="Checked" firstButton="1" fmlaLink="H44"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H47"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60</xdr:row>
          <xdr:rowOff>19050</xdr:rowOff>
        </xdr:from>
        <xdr:to>
          <xdr:col>3</xdr:col>
          <xdr:colOff>571500</xdr:colOff>
          <xdr:row>61</xdr:row>
          <xdr:rowOff>28575</xdr:rowOff>
        </xdr:to>
        <xdr:sp macro="" textlink="">
          <xdr:nvSpPr>
            <xdr:cNvPr id="1025" name="Check Box 1" descr="Check to pay WI tax."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39</xdr:row>
          <xdr:rowOff>38100</xdr:rowOff>
        </xdr:from>
        <xdr:to>
          <xdr:col>2</xdr:col>
          <xdr:colOff>352425</xdr:colOff>
          <xdr:row>40</xdr:row>
          <xdr:rowOff>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58</xdr:row>
          <xdr:rowOff>0</xdr:rowOff>
        </xdr:from>
        <xdr:to>
          <xdr:col>3</xdr:col>
          <xdr:colOff>323850</xdr:colOff>
          <xdr:row>58</xdr:row>
          <xdr:rowOff>219075</xdr:rowOff>
        </xdr:to>
        <xdr:sp macro="" textlink="">
          <xdr:nvSpPr>
            <xdr:cNvPr id="1270" name="Check Box 246" descr="Check to have signnature delivery."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54</xdr:row>
          <xdr:rowOff>19050</xdr:rowOff>
        </xdr:from>
        <xdr:to>
          <xdr:col>3</xdr:col>
          <xdr:colOff>400050</xdr:colOff>
          <xdr:row>55</xdr:row>
          <xdr:rowOff>0</xdr:rowOff>
        </xdr:to>
        <xdr:sp macro="" textlink="">
          <xdr:nvSpPr>
            <xdr:cNvPr id="1276" name="Check Box 252" descr="Check to pay WI tax."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43</xdr:row>
          <xdr:rowOff>0</xdr:rowOff>
        </xdr:from>
        <xdr:to>
          <xdr:col>3</xdr:col>
          <xdr:colOff>19050</xdr:colOff>
          <xdr:row>43</xdr:row>
          <xdr:rowOff>219075</xdr:rowOff>
        </xdr:to>
        <xdr:sp macro="" textlink="">
          <xdr:nvSpPr>
            <xdr:cNvPr id="1277" name="Option Button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JPG Images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45</xdr:row>
          <xdr:rowOff>28575</xdr:rowOff>
        </xdr:from>
        <xdr:to>
          <xdr:col>3</xdr:col>
          <xdr:colOff>57150</xdr:colOff>
          <xdr:row>46</xdr:row>
          <xdr:rowOff>0</xdr:rowOff>
        </xdr:to>
        <xdr:sp macro="" textlink="">
          <xdr:nvSpPr>
            <xdr:cNvPr id="1278" name="Option Button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Slide Show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46</xdr:row>
          <xdr:rowOff>66675</xdr:rowOff>
        </xdr:from>
        <xdr:to>
          <xdr:col>2</xdr:col>
          <xdr:colOff>971550</xdr:colOff>
          <xdr:row>47</xdr:row>
          <xdr:rowOff>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44</xdr:row>
          <xdr:rowOff>38100</xdr:rowOff>
        </xdr:from>
        <xdr:to>
          <xdr:col>3</xdr:col>
          <xdr:colOff>19050</xdr:colOff>
          <xdr:row>45</xdr:row>
          <xdr:rowOff>0</xdr:rowOff>
        </xdr:to>
        <xdr:sp macro="" textlink="">
          <xdr:nvSpPr>
            <xdr:cNvPr id="1280" name="Option Button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0</xdr:col>
      <xdr:colOff>3429000</xdr:colOff>
      <xdr:row>31</xdr:row>
      <xdr:rowOff>0</xdr:rowOff>
    </xdr:to>
    <xdr:pic>
      <xdr:nvPicPr>
        <xdr:cNvPr id="4097" name="Picture 1" descr="form-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34275"/>
          <a:ext cx="3429000" cy="2514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1962150</xdr:colOff>
          <xdr:row>14</xdr:row>
          <xdr:rowOff>666750</xdr:rowOff>
        </xdr:from>
        <xdr:to>
          <xdr:col>1</xdr:col>
          <xdr:colOff>3648075</xdr:colOff>
          <xdr:row>18</xdr:row>
          <xdr:rowOff>228600</xdr:rowOff>
        </xdr:to>
        <xdr:sp macro="" textlink="">
          <xdr:nvSpPr>
            <xdr:cNvPr id="4103" name="Group Box 7" hidden="1">
              <a:extLst>
                <a:ext uri="{63B3BB69-23CF-44E3-9099-C40C66FF867C}">
                  <a14:compatExt spid="_x0000_s4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2228850</xdr:colOff>
          <xdr:row>14</xdr:row>
          <xdr:rowOff>1123950</xdr:rowOff>
        </xdr:from>
        <xdr:to>
          <xdr:col>1</xdr:col>
          <xdr:colOff>3038475</xdr:colOff>
          <xdr:row>16</xdr:row>
          <xdr:rowOff>114300</xdr:rowOff>
        </xdr:to>
        <xdr:sp macro="" textlink="">
          <xdr:nvSpPr>
            <xdr:cNvPr id="4104" name="Option Button 8" hidden="1">
              <a:extLst>
                <a:ext uri="{63B3BB69-23CF-44E3-9099-C40C66FF867C}">
                  <a14:compatExt spid="_x0000_s4104"/>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Option Button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2171700</xdr:colOff>
          <xdr:row>16</xdr:row>
          <xdr:rowOff>266700</xdr:rowOff>
        </xdr:from>
        <xdr:to>
          <xdr:col>1</xdr:col>
          <xdr:colOff>3143250</xdr:colOff>
          <xdr:row>17</xdr:row>
          <xdr:rowOff>152400</xdr:rowOff>
        </xdr:to>
        <xdr:sp macro="" textlink="">
          <xdr:nvSpPr>
            <xdr:cNvPr id="4105" name="Option Button 9" hidden="1">
              <a:extLst>
                <a:ext uri="{63B3BB69-23CF-44E3-9099-C40C66FF867C}">
                  <a14:compatExt spid="_x0000_s4105"/>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Option Button 9</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447675</xdr:colOff>
          <xdr:row>1</xdr:row>
          <xdr:rowOff>47625</xdr:rowOff>
        </xdr:from>
        <xdr:to>
          <xdr:col>5</xdr:col>
          <xdr:colOff>895350</xdr:colOff>
          <xdr:row>2</xdr:row>
          <xdr:rowOff>76200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have read and tried to follow all the slide prep instructions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3</xdr:row>
          <xdr:rowOff>95250</xdr:rowOff>
        </xdr:from>
        <xdr:to>
          <xdr:col>6</xdr:col>
          <xdr:colOff>28575</xdr:colOff>
          <xdr:row>4</xdr:row>
          <xdr:rowOff>114300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would like the free website creation on a disk.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5</xdr:row>
          <xdr:rowOff>95250</xdr:rowOff>
        </xdr:from>
        <xdr:to>
          <xdr:col>6</xdr:col>
          <xdr:colOff>57150</xdr:colOff>
          <xdr:row>6</xdr:row>
          <xdr:rowOff>85725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would like the free website uploaded to my server. I will email my FTP information.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7</xdr:row>
          <xdr:rowOff>104775</xdr:rowOff>
        </xdr:from>
        <xdr:to>
          <xdr:col>6</xdr:col>
          <xdr:colOff>66675</xdr:colOff>
          <xdr:row>8</xdr:row>
          <xdr:rowOff>95250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If my slides are in Kodak Compatible Carousels , I have prepared the slides correctly.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9</xdr:row>
          <xdr:rowOff>104775</xdr:rowOff>
        </xdr:from>
        <xdr:to>
          <xdr:col>6</xdr:col>
          <xdr:colOff>19050</xdr:colOff>
          <xdr:row>10</xdr:row>
          <xdr:rowOff>95250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If My slides are in Bell and Howell Slide Cubes, I have prepared the slides correctly.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11</xdr:row>
          <xdr:rowOff>114300</xdr:rowOff>
        </xdr:from>
        <xdr:to>
          <xdr:col>6</xdr:col>
          <xdr:colOff>57150</xdr:colOff>
          <xdr:row>12</xdr:row>
          <xdr:rowOff>104775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realize my slides may not be in "like new" condition. Do what you can for them.</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old-photo.com/pages/intermix-slides-mediums.htm" TargetMode="External"/><Relationship Id="rId13" Type="http://schemas.openxmlformats.org/officeDocument/2006/relationships/ctrlProp" Target="../ctrlProps/ctrlProp1.xml"/><Relationship Id="rId18" Type="http://schemas.openxmlformats.org/officeDocument/2006/relationships/ctrlProp" Target="../ctrlProps/ctrlProp6.xml"/><Relationship Id="rId3" Type="http://schemas.openxmlformats.org/officeDocument/2006/relationships/hyperlink" Target="http://www.old-photo.com/pages/thumbnail-catalog.htm" TargetMode="External"/><Relationship Id="rId7" Type="http://schemas.openxmlformats.org/officeDocument/2006/relationships/hyperlink" Target="http://www.old-photo.com/pages/non-usa-orders.htm" TargetMode="External"/><Relationship Id="rId12" Type="http://schemas.openxmlformats.org/officeDocument/2006/relationships/vmlDrawing" Target="../drawings/vmlDrawing1.vml"/><Relationship Id="rId17" Type="http://schemas.openxmlformats.org/officeDocument/2006/relationships/ctrlProp" Target="../ctrlProps/ctrlProp5.xml"/><Relationship Id="rId2" Type="http://schemas.openxmlformats.org/officeDocument/2006/relationships/hyperlink" Target="http://www.old-photo.com/pages/text-frames.htm" TargetMode="External"/><Relationship Id="rId16" Type="http://schemas.openxmlformats.org/officeDocument/2006/relationships/ctrlProp" Target="../ctrlProps/ctrlProp4.xml"/><Relationship Id="rId20" Type="http://schemas.openxmlformats.org/officeDocument/2006/relationships/ctrlProp" Target="../ctrlProps/ctrlProp8.xml"/><Relationship Id="rId1" Type="http://schemas.openxmlformats.org/officeDocument/2006/relationships/hyperlink" Target="movies-for-slide-preparation.htm" TargetMode="External"/><Relationship Id="rId6" Type="http://schemas.openxmlformats.org/officeDocument/2006/relationships/hyperlink" Target="http://www.old-photo.com/pages/free-demo-scans.html" TargetMode="External"/><Relationship Id="rId11" Type="http://schemas.openxmlformats.org/officeDocument/2006/relationships/drawing" Target="../drawings/drawing1.xml"/><Relationship Id="rId5" Type="http://schemas.openxmlformats.org/officeDocument/2006/relationships/hyperlink" Target="http://www.old-photo.com/pages/free-demo-scans.html" TargetMode="External"/><Relationship Id="rId15" Type="http://schemas.openxmlformats.org/officeDocument/2006/relationships/ctrlProp" Target="../ctrlProps/ctrlProp3.xml"/><Relationship Id="rId10" Type="http://schemas.openxmlformats.org/officeDocument/2006/relationships/printerSettings" Target="../printerSettings/printerSettings1.bin"/><Relationship Id="rId19" Type="http://schemas.openxmlformats.org/officeDocument/2006/relationships/ctrlProp" Target="../ctrlProps/ctrlProp7.xml"/><Relationship Id="rId4" Type="http://schemas.openxmlformats.org/officeDocument/2006/relationships/hyperlink" Target="http://www.old-photo.com/pages/terms-conditions.htm" TargetMode="External"/><Relationship Id="rId9" Type="http://schemas.openxmlformats.org/officeDocument/2006/relationships/hyperlink" Target="http://www.old-photo.com/pages/movies-for-slide-preparation.htm" TargetMode="External"/><Relationship Id="rId1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9.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ctrlProp" Target="../ctrlProps/ctrlProp12.xml"/><Relationship Id="rId7" Type="http://schemas.openxmlformats.org/officeDocument/2006/relationships/ctrlProp" Target="../ctrlProps/ctrlProp16.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U85"/>
  <sheetViews>
    <sheetView tabSelected="1" workbookViewId="0">
      <selection activeCell="C5" sqref="C5"/>
    </sheetView>
  </sheetViews>
  <sheetFormatPr defaultRowHeight="11.25" x14ac:dyDescent="0.2"/>
  <cols>
    <col min="1" max="1" width="2.26953125" style="38" bestFit="1" customWidth="1"/>
    <col min="2" max="2" width="28.36328125" style="3" customWidth="1"/>
    <col min="3" max="3" width="10.453125" style="2" customWidth="1"/>
    <col min="4" max="4" width="6.08984375" style="2" customWidth="1"/>
    <col min="5" max="5" width="8" style="2" customWidth="1"/>
    <col min="6" max="6" width="9.26953125" style="2" customWidth="1"/>
    <col min="7" max="11" width="8.7265625" style="2" hidden="1" customWidth="1"/>
    <col min="12" max="12" width="15.08984375" style="2" hidden="1" customWidth="1"/>
    <col min="13" max="15" width="8.7265625" style="2" hidden="1" customWidth="1"/>
    <col min="16" max="17" width="8.7265625" style="2" customWidth="1"/>
    <col min="18" max="16384" width="8.7265625" style="2"/>
  </cols>
  <sheetData>
    <row r="1" spans="1:8" ht="24" thickBot="1" x14ac:dyDescent="0.4">
      <c r="A1" s="38">
        <v>1</v>
      </c>
      <c r="B1" s="70" t="s">
        <v>131</v>
      </c>
      <c r="C1" s="253" t="s">
        <v>115</v>
      </c>
      <c r="D1" s="254"/>
      <c r="E1" s="254"/>
      <c r="F1" s="255"/>
    </row>
    <row r="2" spans="1:8" ht="34.5" customHeight="1" thickBot="1" x14ac:dyDescent="0.4">
      <c r="A2" s="38">
        <v>2</v>
      </c>
      <c r="B2" s="70" t="s">
        <v>130</v>
      </c>
      <c r="C2" s="256" t="s">
        <v>116</v>
      </c>
      <c r="D2" s="257"/>
      <c r="E2" s="177" t="s">
        <v>117</v>
      </c>
      <c r="F2" s="178">
        <f>F63</f>
        <v>0</v>
      </c>
    </row>
    <row r="3" spans="1:8" ht="25.5" x14ac:dyDescent="0.35">
      <c r="A3" s="38">
        <v>3</v>
      </c>
      <c r="B3" s="128" t="s">
        <v>107</v>
      </c>
      <c r="C3" s="258"/>
      <c r="D3" s="259"/>
      <c r="E3" s="260"/>
      <c r="F3" s="137" t="str">
        <f>IF(B66="","","InSrt")</f>
        <v/>
      </c>
    </row>
    <row r="4" spans="1:8" ht="26.25" customHeight="1" x14ac:dyDescent="0.4">
      <c r="A4" s="38">
        <v>4</v>
      </c>
      <c r="B4" s="70" t="s">
        <v>118</v>
      </c>
      <c r="C4" s="135" t="str">
        <f>IF(F62=0,"",IF(H44=2,"SS","JPG"))</f>
        <v/>
      </c>
      <c r="D4" s="134" t="str">
        <f>IF(F35&gt;0,"TF","")</f>
        <v/>
      </c>
      <c r="E4" s="133" t="str">
        <f>IF(F30&gt;0,"PRTS","")</f>
        <v/>
      </c>
      <c r="F4" s="136" t="str">
        <f>IF(D54=TRUE,"RUSH","")</f>
        <v/>
      </c>
    </row>
    <row r="5" spans="1:8" ht="41.25" x14ac:dyDescent="0.4">
      <c r="A5" s="38">
        <v>5</v>
      </c>
      <c r="B5" s="179" t="s">
        <v>53</v>
      </c>
      <c r="C5" s="92" t="str">
        <f>IF(F62=0,"",IF(C4="JPG","",IF(H47=TRUE,"Music","No Music")))</f>
        <v/>
      </c>
      <c r="D5" s="64" t="str">
        <f>IF(G51&gt;0,"Dupe","")</f>
        <v/>
      </c>
      <c r="E5" s="171" t="str">
        <f>IF(F61&gt;0,"Sign","")</f>
        <v/>
      </c>
      <c r="F5" s="65" t="str">
        <f>IF(C40=TRUE,"Prep","")</f>
        <v/>
      </c>
    </row>
    <row r="6" spans="1:8" ht="29.25" customHeight="1" thickBot="1" x14ac:dyDescent="0.25">
      <c r="A6" s="38">
        <v>6</v>
      </c>
      <c r="B6" s="2"/>
      <c r="C6" s="66" t="str">
        <f>IF(F34&gt;0,"Thmbs","")</f>
        <v/>
      </c>
      <c r="D6" s="67" t="str">
        <f>IF(F45&gt;0,"CDs","")</f>
        <v/>
      </c>
      <c r="E6" s="67" t="str">
        <f>IF(F61&gt;0,"WI","")</f>
        <v/>
      </c>
      <c r="F6" s="68" t="str">
        <f>IF(D69&gt;0,"Ins.","")</f>
        <v/>
      </c>
      <c r="H6" s="47"/>
    </row>
    <row r="7" spans="1:8" ht="15.75" customHeight="1" x14ac:dyDescent="0.25">
      <c r="A7" s="38">
        <v>7</v>
      </c>
      <c r="B7" s="180"/>
      <c r="C7" s="56" t="s">
        <v>68</v>
      </c>
      <c r="D7" s="267" t="s">
        <v>89</v>
      </c>
      <c r="E7" s="268"/>
      <c r="F7" s="269"/>
    </row>
    <row r="8" spans="1:8" ht="12" customHeight="1" x14ac:dyDescent="0.2">
      <c r="A8" s="38">
        <v>8</v>
      </c>
      <c r="B8" s="180"/>
      <c r="C8" s="57" t="s">
        <v>69</v>
      </c>
      <c r="D8" s="270" t="s">
        <v>128</v>
      </c>
      <c r="E8" s="262"/>
      <c r="F8" s="263"/>
    </row>
    <row r="9" spans="1:8" ht="18.75" customHeight="1" thickBot="1" x14ac:dyDescent="0.3">
      <c r="A9" s="38">
        <v>9</v>
      </c>
      <c r="B9" s="181"/>
      <c r="C9" s="57" t="s">
        <v>70</v>
      </c>
      <c r="D9" s="271" t="s">
        <v>78</v>
      </c>
      <c r="E9" s="272"/>
      <c r="F9" s="273"/>
    </row>
    <row r="10" spans="1:8" ht="27" customHeight="1" x14ac:dyDescent="0.2">
      <c r="A10" s="38">
        <v>10</v>
      </c>
      <c r="B10" s="200" t="s">
        <v>32</v>
      </c>
      <c r="C10" s="198" t="s">
        <v>28</v>
      </c>
      <c r="D10" s="280" t="s">
        <v>51</v>
      </c>
      <c r="E10" s="281"/>
      <c r="F10" s="282"/>
    </row>
    <row r="11" spans="1:8" ht="23.25" thickBot="1" x14ac:dyDescent="0.25">
      <c r="A11" s="38">
        <v>11</v>
      </c>
      <c r="B11" s="87" t="s">
        <v>29</v>
      </c>
      <c r="C11" s="199" t="s">
        <v>30</v>
      </c>
      <c r="D11" s="277" t="s">
        <v>106</v>
      </c>
      <c r="E11" s="278"/>
      <c r="F11" s="279"/>
    </row>
    <row r="12" spans="1:8" ht="14.25" customHeight="1" x14ac:dyDescent="0.25">
      <c r="A12" s="38">
        <v>12</v>
      </c>
      <c r="B12" s="180"/>
      <c r="C12" s="57" t="s">
        <v>71</v>
      </c>
      <c r="D12" s="274" t="s">
        <v>89</v>
      </c>
      <c r="E12" s="275"/>
      <c r="F12" s="276"/>
    </row>
    <row r="13" spans="1:8" ht="14.25" customHeight="1" thickBot="1" x14ac:dyDescent="0.25">
      <c r="A13" s="38">
        <v>13</v>
      </c>
      <c r="B13" s="180"/>
      <c r="C13" s="58" t="s">
        <v>72</v>
      </c>
      <c r="D13" s="261" t="s">
        <v>110</v>
      </c>
      <c r="E13" s="262"/>
      <c r="F13" s="263"/>
    </row>
    <row r="14" spans="1:8" ht="14.25" customHeight="1" thickBot="1" x14ac:dyDescent="0.25">
      <c r="A14" s="38">
        <v>14</v>
      </c>
      <c r="B14" s="201" t="s">
        <v>105</v>
      </c>
      <c r="C14" s="28"/>
      <c r="D14" s="206" t="s">
        <v>78</v>
      </c>
      <c r="E14" s="207"/>
      <c r="F14" s="208"/>
    </row>
    <row r="15" spans="1:8" ht="23.25" customHeight="1" thickBot="1" x14ac:dyDescent="0.25">
      <c r="A15" s="38">
        <v>15</v>
      </c>
      <c r="B15" s="202"/>
      <c r="C15" s="21">
        <f ca="1">NOW()</f>
        <v>43437.252073148149</v>
      </c>
      <c r="D15" s="264" t="s">
        <v>52</v>
      </c>
      <c r="E15" s="265"/>
      <c r="F15" s="266"/>
    </row>
    <row r="16" spans="1:8" ht="18" x14ac:dyDescent="0.25">
      <c r="A16" s="38">
        <v>16</v>
      </c>
      <c r="B16" s="209" t="s">
        <v>85</v>
      </c>
      <c r="C16" s="210"/>
      <c r="D16" s="203" t="s">
        <v>87</v>
      </c>
      <c r="E16" s="204"/>
      <c r="F16" s="205"/>
    </row>
    <row r="17" spans="1:8" x14ac:dyDescent="0.2">
      <c r="A17" s="38">
        <v>17</v>
      </c>
      <c r="B17" s="131" t="s">
        <v>54</v>
      </c>
      <c r="C17" s="182">
        <v>0</v>
      </c>
      <c r="D17" s="37"/>
      <c r="E17" s="132">
        <v>1</v>
      </c>
      <c r="F17" s="74">
        <f>IF(C17=0,0,C17*E17)</f>
        <v>0</v>
      </c>
      <c r="G17" s="40"/>
    </row>
    <row r="18" spans="1:8" x14ac:dyDescent="0.2">
      <c r="A18" s="38">
        <v>18</v>
      </c>
      <c r="B18" s="131" t="s">
        <v>55</v>
      </c>
      <c r="C18" s="182">
        <v>0</v>
      </c>
      <c r="D18" s="130"/>
      <c r="E18" s="132">
        <v>0.39</v>
      </c>
      <c r="F18" s="74">
        <f>IF(C18=0,0,C18*E18)</f>
        <v>0</v>
      </c>
      <c r="G18" s="40"/>
    </row>
    <row r="19" spans="1:8" x14ac:dyDescent="0.2">
      <c r="A19" s="38">
        <v>19</v>
      </c>
      <c r="B19" s="27" t="s">
        <v>109</v>
      </c>
      <c r="C19" s="182">
        <v>0</v>
      </c>
      <c r="D19" s="130"/>
      <c r="E19" s="132">
        <v>0.39</v>
      </c>
      <c r="F19" s="12">
        <f>IF(E19="","",E19*C19)</f>
        <v>0</v>
      </c>
      <c r="G19" s="40"/>
    </row>
    <row r="20" spans="1:8" ht="12.75" customHeight="1" x14ac:dyDescent="0.2">
      <c r="A20" s="38">
        <v>20</v>
      </c>
      <c r="B20" s="27" t="s">
        <v>90</v>
      </c>
      <c r="C20" s="183">
        <v>0</v>
      </c>
      <c r="E20" s="117">
        <v>0.59</v>
      </c>
      <c r="F20" s="12">
        <f>IF(E20="","",E20*C20)</f>
        <v>0</v>
      </c>
    </row>
    <row r="21" spans="1:8" ht="12" customHeight="1" x14ac:dyDescent="0.2">
      <c r="A21" s="38">
        <v>21</v>
      </c>
      <c r="B21" s="27" t="s">
        <v>91</v>
      </c>
      <c r="C21" s="183">
        <v>0</v>
      </c>
      <c r="E21" s="117">
        <v>0.69</v>
      </c>
      <c r="F21" s="12">
        <f>IF(E21="","",E21*C21)</f>
        <v>0</v>
      </c>
    </row>
    <row r="22" spans="1:8" x14ac:dyDescent="0.2">
      <c r="A22" s="38">
        <v>22</v>
      </c>
      <c r="B22" s="9"/>
      <c r="C22" s="10"/>
      <c r="D22" s="10"/>
      <c r="E22" s="118" t="s">
        <v>57</v>
      </c>
      <c r="F22" s="11">
        <f>SUM(F17:F21)</f>
        <v>0</v>
      </c>
    </row>
    <row r="23" spans="1:8" x14ac:dyDescent="0.2">
      <c r="A23" s="38">
        <v>23</v>
      </c>
      <c r="B23" s="22" t="s">
        <v>67</v>
      </c>
      <c r="C23" s="22" t="s">
        <v>76</v>
      </c>
      <c r="D23" s="36">
        <f>SUM(C17+C20+C21+C18+C19)</f>
        <v>0</v>
      </c>
      <c r="E23" s="119"/>
      <c r="F23" s="73">
        <f>IF(SUM(F22:F22)=0,0,IF(SUM(F22:F22)&lt;20,20,SUM(F22:F22)))</f>
        <v>0</v>
      </c>
    </row>
    <row r="24" spans="1:8" x14ac:dyDescent="0.2">
      <c r="A24" s="38">
        <v>24</v>
      </c>
      <c r="B24" s="29" t="s">
        <v>79</v>
      </c>
      <c r="C24" s="14"/>
      <c r="D24" s="15" t="s">
        <v>58</v>
      </c>
      <c r="E24" s="120" t="s">
        <v>59</v>
      </c>
      <c r="F24" s="6"/>
    </row>
    <row r="25" spans="1:8" ht="33.75" x14ac:dyDescent="0.2">
      <c r="A25" s="38">
        <v>25</v>
      </c>
      <c r="B25" s="8" t="s">
        <v>33</v>
      </c>
      <c r="C25" s="6" t="s">
        <v>88</v>
      </c>
      <c r="D25" s="30" t="s">
        <v>81</v>
      </c>
      <c r="E25" s="120"/>
      <c r="F25" s="16"/>
    </row>
    <row r="26" spans="1:8" x14ac:dyDescent="0.2">
      <c r="A26" s="38">
        <v>26</v>
      </c>
      <c r="B26" s="19" t="s">
        <v>62</v>
      </c>
      <c r="C26" s="184">
        <v>0</v>
      </c>
      <c r="E26" s="120">
        <v>0.86</v>
      </c>
      <c r="F26" s="16">
        <f>E26*C26</f>
        <v>0</v>
      </c>
    </row>
    <row r="27" spans="1:8" x14ac:dyDescent="0.2">
      <c r="A27" s="38">
        <v>27</v>
      </c>
      <c r="B27" s="19" t="s">
        <v>63</v>
      </c>
      <c r="C27" s="184">
        <v>0</v>
      </c>
      <c r="E27" s="120">
        <v>3.99</v>
      </c>
      <c r="F27" s="16">
        <f>E27*C27</f>
        <v>0</v>
      </c>
    </row>
    <row r="28" spans="1:8" x14ac:dyDescent="0.2">
      <c r="A28" s="38">
        <v>28</v>
      </c>
      <c r="B28" s="19" t="s">
        <v>64</v>
      </c>
      <c r="C28" s="184">
        <v>0</v>
      </c>
      <c r="E28" s="120">
        <v>5.99</v>
      </c>
      <c r="F28" s="16">
        <f>E28*C28</f>
        <v>0</v>
      </c>
    </row>
    <row r="29" spans="1:8" x14ac:dyDescent="0.2">
      <c r="A29" s="38">
        <v>29</v>
      </c>
      <c r="B29" s="19"/>
      <c r="C29" s="184"/>
      <c r="E29" s="120"/>
      <c r="F29" s="16">
        <f>E29*C29</f>
        <v>0</v>
      </c>
    </row>
    <row r="30" spans="1:8" x14ac:dyDescent="0.2">
      <c r="A30" s="38">
        <v>30</v>
      </c>
      <c r="B30" s="3" t="str">
        <f>IF(F30&gt;0,"Because of the extra work, if you select prints, prints are locked in.","")</f>
        <v/>
      </c>
      <c r="E30" s="121"/>
      <c r="F30" s="72">
        <f>IF(SUM(F26:F29)=0,0,IF(SUM(F26:F29)&lt;=10,10,SUM(F26:F29)))</f>
        <v>0</v>
      </c>
      <c r="H30" s="20"/>
    </row>
    <row r="31" spans="1:8" x14ac:dyDescent="0.2">
      <c r="A31" s="38">
        <v>31</v>
      </c>
      <c r="B31" s="45"/>
      <c r="C31" s="83" t="s">
        <v>73</v>
      </c>
      <c r="D31" s="13" t="s">
        <v>24</v>
      </c>
      <c r="E31" s="120"/>
      <c r="F31" s="16"/>
    </row>
    <row r="32" spans="1:8" x14ac:dyDescent="0.2">
      <c r="A32" s="38">
        <v>32</v>
      </c>
      <c r="B32" s="77" t="s">
        <v>20</v>
      </c>
      <c r="C32" s="185">
        <v>0</v>
      </c>
      <c r="D32" s="23">
        <f>IF(C32=0,0,ROUNDUP((((D23)/30)),0))</f>
        <v>0</v>
      </c>
      <c r="E32" s="120">
        <v>1</v>
      </c>
      <c r="F32" s="16">
        <f>IF(D32=0,0,(D32*C32)*E32)</f>
        <v>0</v>
      </c>
    </row>
    <row r="33" spans="1:12" ht="17.25" customHeight="1" x14ac:dyDescent="0.2">
      <c r="A33" s="38">
        <v>33</v>
      </c>
      <c r="B33" s="172"/>
      <c r="C33" s="173"/>
      <c r="D33" s="23"/>
      <c r="E33" s="174"/>
      <c r="F33" s="16"/>
    </row>
    <row r="34" spans="1:12" ht="15.75" customHeight="1" x14ac:dyDescent="0.2">
      <c r="A34" s="38">
        <v>34</v>
      </c>
      <c r="B34" s="195" t="s">
        <v>27</v>
      </c>
      <c r="C34" s="85"/>
      <c r="D34" s="84"/>
      <c r="E34" s="120"/>
      <c r="F34" s="175">
        <f>SUM(F32:F33)</f>
        <v>0</v>
      </c>
    </row>
    <row r="35" spans="1:12" x14ac:dyDescent="0.2">
      <c r="A35" s="38">
        <v>35</v>
      </c>
      <c r="B35" s="86" t="s">
        <v>25</v>
      </c>
      <c r="C35" s="82" t="s">
        <v>21</v>
      </c>
      <c r="D35" s="186">
        <v>0</v>
      </c>
      <c r="E35" s="120">
        <v>1</v>
      </c>
      <c r="F35" s="16">
        <f>E35*D35</f>
        <v>0</v>
      </c>
    </row>
    <row r="36" spans="1:12" ht="12" x14ac:dyDescent="0.2">
      <c r="A36" s="38">
        <v>36</v>
      </c>
      <c r="B36" s="196" t="s">
        <v>26</v>
      </c>
      <c r="C36" s="79"/>
      <c r="D36" s="80"/>
      <c r="E36" s="120"/>
      <c r="F36" s="16"/>
    </row>
    <row r="37" spans="1:12" ht="33.75" x14ac:dyDescent="0.2">
      <c r="A37" s="38">
        <v>37</v>
      </c>
      <c r="B37" s="78" t="s">
        <v>112</v>
      </c>
      <c r="C37" s="176" t="s">
        <v>113</v>
      </c>
      <c r="D37" s="184">
        <v>0</v>
      </c>
      <c r="E37" s="120">
        <v>1</v>
      </c>
      <c r="F37" s="16">
        <f>E37*D37</f>
        <v>0</v>
      </c>
    </row>
    <row r="38" spans="1:12" ht="12" x14ac:dyDescent="0.2">
      <c r="A38" s="38">
        <v>38</v>
      </c>
      <c r="B38" s="197" t="s">
        <v>114</v>
      </c>
      <c r="C38" s="176"/>
      <c r="D38" s="184"/>
      <c r="E38" s="120"/>
      <c r="F38" s="16"/>
    </row>
    <row r="39" spans="1:12" ht="31.5" customHeight="1" x14ac:dyDescent="0.2">
      <c r="A39" s="38">
        <v>39</v>
      </c>
      <c r="B39" s="78" t="s">
        <v>31</v>
      </c>
      <c r="C39" s="81"/>
      <c r="D39" s="184">
        <v>0</v>
      </c>
      <c r="E39" s="120">
        <v>1</v>
      </c>
      <c r="F39" s="16">
        <f>E39*D39</f>
        <v>0</v>
      </c>
      <c r="L39" s="2" t="s">
        <v>16</v>
      </c>
    </row>
    <row r="40" spans="1:12" ht="21" customHeight="1" x14ac:dyDescent="0.2">
      <c r="A40" s="38">
        <v>40</v>
      </c>
      <c r="B40" s="71" t="s">
        <v>22</v>
      </c>
      <c r="C40" s="187" t="b">
        <v>0</v>
      </c>
      <c r="D40" s="33"/>
      <c r="E40" s="116">
        <v>0.05</v>
      </c>
      <c r="F40" s="32">
        <f>IF(C40=TRUE,(C17+C18)*E40,0)</f>
        <v>0</v>
      </c>
      <c r="G40" s="48"/>
    </row>
    <row r="41" spans="1:12" x14ac:dyDescent="0.2">
      <c r="A41" s="38">
        <v>41</v>
      </c>
      <c r="B41" s="44"/>
      <c r="C41" s="24"/>
      <c r="E41" s="25"/>
      <c r="F41" s="75">
        <f>SUM(F35:F40)+F34+F30+F23</f>
        <v>0</v>
      </c>
      <c r="G41" s="48"/>
    </row>
    <row r="42" spans="1:12" ht="18.75" thickBot="1" x14ac:dyDescent="0.3">
      <c r="A42" s="38">
        <v>42</v>
      </c>
      <c r="B42" s="43"/>
      <c r="C42" s="228"/>
      <c r="D42" s="229"/>
      <c r="E42" s="229"/>
      <c r="F42" s="26"/>
      <c r="G42" s="48"/>
      <c r="H42" s="49"/>
      <c r="I42" s="49"/>
    </row>
    <row r="43" spans="1:12" ht="18.75" thickBot="1" x14ac:dyDescent="0.3">
      <c r="A43" s="38">
        <v>43</v>
      </c>
      <c r="B43" s="110" t="s">
        <v>108</v>
      </c>
      <c r="C43" s="88" t="s">
        <v>38</v>
      </c>
      <c r="D43" s="90" t="s">
        <v>37</v>
      </c>
      <c r="E43" s="89"/>
      <c r="F43" s="26"/>
      <c r="G43" s="48"/>
      <c r="H43" s="49"/>
      <c r="I43" s="49"/>
    </row>
    <row r="44" spans="1:12" ht="18.75" customHeight="1" thickBot="1" x14ac:dyDescent="0.25">
      <c r="A44" s="38">
        <v>44</v>
      </c>
      <c r="B44" s="147" t="s">
        <v>34</v>
      </c>
      <c r="C44" s="148"/>
      <c r="D44" s="149">
        <f>IF(H45=TRUE,"",IF(G44="JPG",I46,IF(G44="DVD Slide Show","","")))</f>
        <v>0</v>
      </c>
      <c r="E44" s="109" t="str">
        <f>IF(H45=TRUE,"",IF(H44=1,"NO CHARGE!",""))</f>
        <v>NO CHARGE!</v>
      </c>
      <c r="F44" s="94"/>
      <c r="G44" s="48" t="str">
        <f>IF(H44=1,"JPG","DVD Slide Show")</f>
        <v>JPG</v>
      </c>
      <c r="H44" s="49">
        <v>1</v>
      </c>
      <c r="I44" s="49" t="s">
        <v>39</v>
      </c>
      <c r="J44" s="2" t="s">
        <v>36</v>
      </c>
      <c r="K44" s="2" t="s">
        <v>40</v>
      </c>
    </row>
    <row r="45" spans="1:12" ht="24" customHeight="1" x14ac:dyDescent="0.2">
      <c r="A45" s="38">
        <v>45</v>
      </c>
      <c r="B45" s="150" t="str">
        <f>IF(H44=2,"","I want CD data disks instead of DVD data disks")</f>
        <v>I want CD data disks instead of DVD data disks</v>
      </c>
      <c r="C45" s="151"/>
      <c r="D45" s="152">
        <f>IF(H44=2,0,IF(H44=1,0,(ROUNDUP(((D23))/150,0))))</f>
        <v>0</v>
      </c>
      <c r="E45" s="102">
        <f>IF(H44=2,0,10)</f>
        <v>10</v>
      </c>
      <c r="F45" s="103">
        <f>IF(H44=2,0,IF(H44=1,0,IF(D45=0,0,(D45-1)*E45)))</f>
        <v>0</v>
      </c>
      <c r="G45" s="48"/>
      <c r="H45" s="49"/>
      <c r="I45" s="49"/>
    </row>
    <row r="46" spans="1:12" ht="21" customHeight="1" x14ac:dyDescent="0.2">
      <c r="A46" s="38">
        <v>46</v>
      </c>
      <c r="B46" s="153" t="s">
        <v>35</v>
      </c>
      <c r="C46" s="154"/>
      <c r="D46" s="93" t="str">
        <f>IF(G44="JPG","",IF(G44="DVD Slide Show",J46,""))</f>
        <v/>
      </c>
      <c r="E46" s="93" t="s">
        <v>97</v>
      </c>
      <c r="F46" s="95"/>
      <c r="G46" s="48"/>
      <c r="H46" s="49"/>
      <c r="I46" s="50">
        <f>ROUNDUP(((D23))/1200,0)</f>
        <v>0</v>
      </c>
      <c r="J46" s="2">
        <f>ROUNDUP(((D23))/500,0)</f>
        <v>0</v>
      </c>
      <c r="K46" s="2">
        <f>ROUNDUP(((D23))/600,0)</f>
        <v>0</v>
      </c>
      <c r="L46" s="55" t="str">
        <f>"Size Thumbdrive to send with order = "&amp;ROUNDUP(((D23))/500,0)&amp;" Gigs"</f>
        <v>Size Thumbdrive to send with order = 0 Gigs</v>
      </c>
    </row>
    <row r="47" spans="1:12" ht="27" customHeight="1" thickBot="1" x14ac:dyDescent="0.25">
      <c r="A47" s="38">
        <v>47</v>
      </c>
      <c r="B47" s="96" t="str">
        <f>IF(H44=2,"Music on your Slide Show Disk? Check the box for YES :","")</f>
        <v/>
      </c>
      <c r="C47" s="97"/>
      <c r="D47" s="98"/>
      <c r="E47" s="98"/>
      <c r="F47" s="99"/>
      <c r="G47" s="48" t="s">
        <v>41</v>
      </c>
      <c r="H47" s="49" t="b">
        <v>0</v>
      </c>
      <c r="I47" s="50"/>
      <c r="L47" s="55"/>
    </row>
    <row r="48" spans="1:12" ht="27" customHeight="1" thickBot="1" x14ac:dyDescent="0.25">
      <c r="A48" s="38">
        <v>48</v>
      </c>
      <c r="B48" s="129" t="s">
        <v>98</v>
      </c>
      <c r="C48" s="46" t="s">
        <v>44</v>
      </c>
      <c r="D48" s="24" t="s">
        <v>74</v>
      </c>
      <c r="E48" s="91" t="s">
        <v>75</v>
      </c>
      <c r="F48" s="26"/>
      <c r="G48" s="48"/>
    </row>
    <row r="49" spans="1:13" ht="51" customHeight="1" x14ac:dyDescent="0.2">
      <c r="A49" s="38">
        <v>49</v>
      </c>
      <c r="B49" s="100" t="s">
        <v>45</v>
      </c>
      <c r="C49" s="188">
        <v>0</v>
      </c>
      <c r="D49" s="101">
        <f>ROUNDUP(((D23))/150,0)*C49</f>
        <v>0</v>
      </c>
      <c r="E49" s="155">
        <v>10</v>
      </c>
      <c r="F49" s="103">
        <f>IF(D49=0,0,(D49)*E49)</f>
        <v>0</v>
      </c>
      <c r="G49" s="48"/>
      <c r="H49" s="2">
        <v>1</v>
      </c>
      <c r="I49" s="2" t="s">
        <v>94</v>
      </c>
    </row>
    <row r="50" spans="1:13" ht="21.75" customHeight="1" x14ac:dyDescent="0.2">
      <c r="A50" s="38">
        <v>50</v>
      </c>
      <c r="B50" s="104" t="s">
        <v>46</v>
      </c>
      <c r="C50" s="189">
        <v>0</v>
      </c>
      <c r="D50" s="34">
        <f>ROUNDUP(((D23))/1200,0)*C50</f>
        <v>0</v>
      </c>
      <c r="E50" s="116">
        <v>10</v>
      </c>
      <c r="F50" s="105">
        <f>IF(D50=0,0,(D50)*E50)</f>
        <v>0</v>
      </c>
      <c r="G50" s="48"/>
    </row>
    <row r="51" spans="1:13" ht="19.5" customHeight="1" thickBot="1" x14ac:dyDescent="0.25">
      <c r="A51" s="38">
        <v>51</v>
      </c>
      <c r="B51" s="106" t="s">
        <v>47</v>
      </c>
      <c r="C51" s="190">
        <v>0</v>
      </c>
      <c r="D51" s="107">
        <f>ROUNDUP(((D23))/500,0)*C51</f>
        <v>0</v>
      </c>
      <c r="E51" s="156">
        <v>10</v>
      </c>
      <c r="F51" s="108">
        <f>IF(D51=0,0,(D51)*E51)</f>
        <v>0</v>
      </c>
      <c r="G51" s="63">
        <f>SUM(F45:F51)</f>
        <v>0</v>
      </c>
      <c r="I51" s="2" t="s">
        <v>93</v>
      </c>
    </row>
    <row r="52" spans="1:13" ht="12.75" customHeight="1" thickBot="1" x14ac:dyDescent="0.25">
      <c r="A52" s="38">
        <v>52</v>
      </c>
      <c r="B52" s="157"/>
      <c r="C52" s="158"/>
      <c r="D52" s="159"/>
      <c r="E52" s="160" t="s">
        <v>48</v>
      </c>
      <c r="F52" s="161">
        <f>SUM(F49:F51)</f>
        <v>0</v>
      </c>
      <c r="G52" s="63"/>
    </row>
    <row r="53" spans="1:13" ht="18.75" thickBot="1" x14ac:dyDescent="0.3">
      <c r="A53" s="38">
        <v>53</v>
      </c>
      <c r="B53" s="224" t="s">
        <v>92</v>
      </c>
      <c r="C53" s="225"/>
      <c r="D53" s="225"/>
      <c r="E53" s="225"/>
      <c r="F53" s="225"/>
      <c r="I53" s="49"/>
    </row>
    <row r="54" spans="1:13" ht="12" thickBot="1" x14ac:dyDescent="0.25">
      <c r="A54" s="38">
        <v>54</v>
      </c>
      <c r="B54" s="41"/>
      <c r="C54" s="54"/>
      <c r="D54" s="111"/>
      <c r="E54" s="162" t="s">
        <v>60</v>
      </c>
      <c r="F54" s="163">
        <f>SUM(F41+F45+F47+F52)</f>
        <v>0</v>
      </c>
      <c r="L54" s="2">
        <f>(F56*L59)</f>
        <v>0</v>
      </c>
    </row>
    <row r="55" spans="1:13" ht="35.25" customHeight="1" thickBot="1" x14ac:dyDescent="0.25">
      <c r="A55" s="38">
        <v>55</v>
      </c>
      <c r="B55" s="216" t="s">
        <v>100</v>
      </c>
      <c r="C55" s="217"/>
      <c r="D55" s="191" t="b">
        <v>0</v>
      </c>
      <c r="E55" s="112">
        <v>1.5</v>
      </c>
      <c r="F55" s="113">
        <f>IF(D55=TRUE,(F54*E55)-F54,0)</f>
        <v>0</v>
      </c>
      <c r="M55" s="2" t="str">
        <f>+A4-A3&amp;" days"</f>
        <v>1 days</v>
      </c>
    </row>
    <row r="56" spans="1:13" ht="15" customHeight="1" thickBot="1" x14ac:dyDescent="0.25">
      <c r="A56" s="38">
        <v>56</v>
      </c>
      <c r="B56" s="41"/>
      <c r="C56" s="51"/>
      <c r="D56" s="111"/>
      <c r="E56" s="114" t="s">
        <v>60</v>
      </c>
      <c r="F56" s="115">
        <f>(F55+F54)</f>
        <v>0</v>
      </c>
    </row>
    <row r="57" spans="1:13" s="42" customFormat="1" ht="33.75" x14ac:dyDescent="0.25">
      <c r="A57" s="38">
        <v>57</v>
      </c>
      <c r="B57" s="218" t="s">
        <v>104</v>
      </c>
      <c r="C57" s="219"/>
      <c r="D57" s="31" t="s">
        <v>23</v>
      </c>
      <c r="E57" s="33" t="s">
        <v>86</v>
      </c>
      <c r="F57" s="122">
        <f>IF(E57="Pickup",0,'Control sheet'!B8)</f>
        <v>0</v>
      </c>
    </row>
    <row r="58" spans="1:13" s="42" customFormat="1" ht="28.5" customHeight="1" x14ac:dyDescent="0.2">
      <c r="A58" s="38">
        <v>58</v>
      </c>
      <c r="B58" s="222" t="s">
        <v>111</v>
      </c>
      <c r="C58" s="223"/>
      <c r="D58" s="166"/>
      <c r="E58" s="167"/>
      <c r="F58" s="168"/>
      <c r="G58" s="138"/>
      <c r="H58" s="138"/>
      <c r="I58" s="138"/>
      <c r="J58" s="139"/>
      <c r="K58" s="140"/>
      <c r="L58" s="51"/>
      <c r="M58" s="52"/>
    </row>
    <row r="59" spans="1:13" s="42" customFormat="1" ht="18.75" thickBot="1" x14ac:dyDescent="0.25">
      <c r="A59" s="38">
        <v>59</v>
      </c>
      <c r="B59" s="226" t="s">
        <v>43</v>
      </c>
      <c r="C59" s="227"/>
      <c r="D59" s="192" t="b">
        <v>0</v>
      </c>
      <c r="E59" s="141">
        <v>3.5</v>
      </c>
      <c r="F59" s="142">
        <f>IF(D59=TRUE,E59,0)</f>
        <v>0</v>
      </c>
      <c r="G59" s="138"/>
      <c r="H59" s="138"/>
      <c r="I59" s="138"/>
      <c r="J59" s="139"/>
      <c r="K59" s="140"/>
      <c r="L59" s="51"/>
      <c r="M59" s="52"/>
    </row>
    <row r="60" spans="1:13" s="42" customFormat="1" ht="18.75" thickBot="1" x14ac:dyDescent="0.25">
      <c r="A60" s="38">
        <v>60</v>
      </c>
      <c r="B60" s="164"/>
      <c r="C60" s="165"/>
      <c r="D60" s="166"/>
      <c r="E60" s="114" t="s">
        <v>60</v>
      </c>
      <c r="F60" s="169">
        <f>SUM(F56:F59)</f>
        <v>0</v>
      </c>
      <c r="G60" s="138"/>
      <c r="H60" s="138"/>
      <c r="I60" s="138"/>
      <c r="J60" s="139"/>
      <c r="K60" s="140"/>
      <c r="L60" s="51"/>
      <c r="M60" s="52"/>
    </row>
    <row r="61" spans="1:13" s="42" customFormat="1" ht="16.5" customHeight="1" x14ac:dyDescent="0.2">
      <c r="A61" s="38">
        <v>61</v>
      </c>
      <c r="B61" s="8" t="s">
        <v>61</v>
      </c>
      <c r="C61" s="4" t="s">
        <v>80</v>
      </c>
      <c r="D61" s="193" t="b">
        <v>0</v>
      </c>
      <c r="E61" s="6"/>
      <c r="F61" s="5">
        <f>IF(D61=TRUE,F60*0.055,0)</f>
        <v>0</v>
      </c>
      <c r="H61" s="52"/>
      <c r="I61" s="53"/>
      <c r="J61" s="52"/>
      <c r="K61" s="51"/>
    </row>
    <row r="62" spans="1:13" x14ac:dyDescent="0.2">
      <c r="A62" s="38">
        <v>62</v>
      </c>
      <c r="B62" s="4"/>
      <c r="C62" s="7"/>
      <c r="D62" s="6"/>
      <c r="E62" s="17" t="s">
        <v>60</v>
      </c>
      <c r="F62" s="170">
        <f>SUM(F60:F61)</f>
        <v>0</v>
      </c>
    </row>
    <row r="63" spans="1:13" ht="33.75" customHeight="1" x14ac:dyDescent="0.25">
      <c r="A63" s="38">
        <v>63</v>
      </c>
      <c r="B63" s="237" t="s">
        <v>99</v>
      </c>
      <c r="C63" s="238"/>
      <c r="D63" s="239"/>
      <c r="E63" s="6" t="s">
        <v>65</v>
      </c>
      <c r="F63" s="75">
        <f>IF(D54=TRUE,F62,((F62/2)))</f>
        <v>0</v>
      </c>
    </row>
    <row r="64" spans="1:13" ht="22.5" x14ac:dyDescent="0.2">
      <c r="A64" s="38">
        <v>64</v>
      </c>
      <c r="B64" s="39"/>
      <c r="C64" s="235" t="s">
        <v>82</v>
      </c>
      <c r="D64" s="236"/>
      <c r="E64" s="35" t="s">
        <v>66</v>
      </c>
      <c r="F64" s="76">
        <f>IF(D54=TRUE,0,(F62-F63))</f>
        <v>0</v>
      </c>
    </row>
    <row r="65" spans="1:21" ht="26.25" customHeight="1" x14ac:dyDescent="0.2">
      <c r="A65" s="38">
        <v>65</v>
      </c>
      <c r="B65" s="215" t="s">
        <v>84</v>
      </c>
      <c r="C65" s="215"/>
      <c r="D65" s="215"/>
      <c r="E65" s="215"/>
      <c r="F65" s="215"/>
    </row>
    <row r="66" spans="1:21" ht="26.25" customHeight="1" thickBot="1" x14ac:dyDescent="0.25">
      <c r="A66" s="38">
        <v>66</v>
      </c>
      <c r="B66" s="221"/>
      <c r="C66" s="221"/>
      <c r="D66" s="221"/>
      <c r="E66" s="221"/>
      <c r="F66" s="221"/>
      <c r="U66" s="51"/>
    </row>
    <row r="67" spans="1:21" ht="61.5" customHeight="1" thickBot="1" x14ac:dyDescent="0.25">
      <c r="A67" s="38">
        <v>67</v>
      </c>
      <c r="B67" s="18" t="s">
        <v>50</v>
      </c>
      <c r="C67" s="220" t="s">
        <v>129</v>
      </c>
      <c r="D67" s="220"/>
      <c r="E67" s="240"/>
      <c r="F67" s="241"/>
    </row>
    <row r="68" spans="1:21" ht="14.25" customHeight="1" x14ac:dyDescent="0.25">
      <c r="A68" s="38">
        <v>68</v>
      </c>
      <c r="B68" s="212" t="s">
        <v>103</v>
      </c>
      <c r="C68" s="213"/>
      <c r="D68" s="214"/>
      <c r="E68" s="143">
        <f ca="1">NOW()</f>
        <v>43437.252073148149</v>
      </c>
      <c r="F68" s="144"/>
    </row>
    <row r="69" spans="1:21" ht="18.75" thickBot="1" x14ac:dyDescent="0.3">
      <c r="A69" s="38">
        <v>69</v>
      </c>
      <c r="B69" s="251" t="s">
        <v>2</v>
      </c>
      <c r="C69" s="252"/>
      <c r="D69" s="194"/>
      <c r="E69" s="145"/>
      <c r="F69" s="146"/>
    </row>
    <row r="70" spans="1:21" ht="12.75" thickBot="1" x14ac:dyDescent="0.25">
      <c r="A70" s="38">
        <v>70</v>
      </c>
      <c r="B70" s="211" t="s">
        <v>96</v>
      </c>
      <c r="C70" s="211"/>
      <c r="D70" s="211"/>
      <c r="E70" s="211"/>
      <c r="F70" s="211"/>
    </row>
    <row r="71" spans="1:21" ht="27.75" customHeight="1" thickBot="1" x14ac:dyDescent="0.25">
      <c r="A71" s="38">
        <v>71</v>
      </c>
      <c r="B71" s="246" t="s">
        <v>95</v>
      </c>
      <c r="C71" s="247"/>
      <c r="D71" s="248"/>
      <c r="E71" s="248"/>
      <c r="F71" s="249"/>
    </row>
    <row r="72" spans="1:21" ht="30" customHeight="1" x14ac:dyDescent="0.2">
      <c r="A72" s="38">
        <v>72</v>
      </c>
      <c r="B72" s="242" t="s">
        <v>101</v>
      </c>
      <c r="C72" s="243"/>
      <c r="D72" s="233">
        <f>F63</f>
        <v>0</v>
      </c>
      <c r="E72" s="234"/>
      <c r="F72" s="59"/>
    </row>
    <row r="73" spans="1:21" ht="18" x14ac:dyDescent="0.2">
      <c r="A73" s="38">
        <v>73</v>
      </c>
      <c r="B73" s="250" t="str">
        <f>IF(D54=TRUE,"For RUSH service, you need to send payment as Money Order or", "")</f>
        <v/>
      </c>
      <c r="C73" s="250"/>
      <c r="D73" s="250"/>
      <c r="E73" s="250"/>
      <c r="F73" s="250"/>
    </row>
    <row r="74" spans="1:21" ht="18" x14ac:dyDescent="0.2">
      <c r="A74" s="38">
        <v>74</v>
      </c>
      <c r="B74" s="250" t="str">
        <f>IF(D54=TRUE,"Official Bank Check, or shipment will be delayed as we wait for", "")</f>
        <v/>
      </c>
      <c r="C74" s="250"/>
      <c r="D74" s="250"/>
      <c r="E74" s="250"/>
      <c r="F74" s="250"/>
    </row>
    <row r="75" spans="1:21" ht="18" x14ac:dyDescent="0.2">
      <c r="A75" s="38">
        <v>75</v>
      </c>
      <c r="B75" s="250" t="str">
        <f>IF(D54=TRUE,"your personal check to clear. There may be additional shipping charges.", "")</f>
        <v/>
      </c>
      <c r="C75" s="250"/>
      <c r="D75" s="250"/>
      <c r="E75" s="250"/>
      <c r="F75" s="250"/>
    </row>
    <row r="76" spans="1:21" ht="41.25" customHeight="1" x14ac:dyDescent="0.2">
      <c r="A76" s="38">
        <v>76</v>
      </c>
      <c r="B76" s="245" t="s">
        <v>42</v>
      </c>
      <c r="C76" s="245"/>
      <c r="D76" s="245"/>
      <c r="E76" s="245"/>
      <c r="F76" s="245"/>
      <c r="H76" s="2" t="s">
        <v>83</v>
      </c>
    </row>
    <row r="77" spans="1:21" ht="15" customHeight="1" x14ac:dyDescent="0.2">
      <c r="A77" s="38">
        <v>77</v>
      </c>
      <c r="B77" s="244" t="s">
        <v>127</v>
      </c>
      <c r="C77" s="244"/>
      <c r="D77" s="244"/>
      <c r="E77" s="244"/>
    </row>
    <row r="78" spans="1:21" ht="18" x14ac:dyDescent="0.25">
      <c r="A78" s="38">
        <v>78</v>
      </c>
      <c r="B78" s="230" t="s">
        <v>102</v>
      </c>
      <c r="C78" s="231"/>
      <c r="D78" s="231"/>
      <c r="E78" s="231"/>
      <c r="F78" s="232"/>
    </row>
    <row r="79" spans="1:21" ht="15.75" customHeight="1" x14ac:dyDescent="0.2"/>
    <row r="81" ht="24" customHeight="1" x14ac:dyDescent="0.2"/>
    <row r="82" ht="21.75" customHeight="1" x14ac:dyDescent="0.2"/>
    <row r="83" ht="21.75" customHeight="1" x14ac:dyDescent="0.2"/>
    <row r="84" ht="22.5" customHeight="1" x14ac:dyDescent="0.2"/>
    <row r="85" ht="28.5" customHeight="1" x14ac:dyDescent="0.2"/>
  </sheetData>
  <mergeCells count="39">
    <mergeCell ref="C1:F1"/>
    <mergeCell ref="C2:D2"/>
    <mergeCell ref="C3:E3"/>
    <mergeCell ref="D13:F13"/>
    <mergeCell ref="D15:F15"/>
    <mergeCell ref="D7:F7"/>
    <mergeCell ref="D8:F8"/>
    <mergeCell ref="D9:F9"/>
    <mergeCell ref="D12:F12"/>
    <mergeCell ref="D11:F11"/>
    <mergeCell ref="D10:F10"/>
    <mergeCell ref="B78:F78"/>
    <mergeCell ref="D72:E72"/>
    <mergeCell ref="C64:D64"/>
    <mergeCell ref="B63:D63"/>
    <mergeCell ref="E67:F67"/>
    <mergeCell ref="B72:C72"/>
    <mergeCell ref="B77:E77"/>
    <mergeCell ref="B76:F76"/>
    <mergeCell ref="B71:F71"/>
    <mergeCell ref="B73:F73"/>
    <mergeCell ref="B75:F75"/>
    <mergeCell ref="B74:F74"/>
    <mergeCell ref="B69:C69"/>
    <mergeCell ref="B14:B15"/>
    <mergeCell ref="D16:F16"/>
    <mergeCell ref="D14:F14"/>
    <mergeCell ref="B16:C16"/>
    <mergeCell ref="B70:F70"/>
    <mergeCell ref="B68:D68"/>
    <mergeCell ref="B65:F65"/>
    <mergeCell ref="B55:C55"/>
    <mergeCell ref="B57:C57"/>
    <mergeCell ref="C67:D67"/>
    <mergeCell ref="B66:F66"/>
    <mergeCell ref="B58:C58"/>
    <mergeCell ref="B53:F53"/>
    <mergeCell ref="B59:C59"/>
    <mergeCell ref="C42:E42"/>
  </mergeCells>
  <phoneticPr fontId="0" type="noConversion"/>
  <hyperlinks>
    <hyperlink ref="B71:E71" r:id="rId1" display="I have viewed the instruction movies for Slide and Photo prep. Click HERE if you haven't."/>
    <hyperlink ref="B36" r:id="rId2"/>
    <hyperlink ref="B34" r:id="rId3"/>
    <hyperlink ref="B10" r:id="rId4"/>
    <hyperlink ref="C10" r:id="rId5"/>
    <hyperlink ref="C11" r:id="rId6"/>
    <hyperlink ref="B58:C58" r:id="rId7" display="http://www.old-photo.com/pages/non-usa-orders.htm"/>
    <hyperlink ref="B38" r:id="rId8"/>
    <hyperlink ref="B71:F71" r:id="rId9" display="http://www.old-photo.com/pages/movies-for-slide-preparation.htm"/>
  </hyperlinks>
  <printOptions gridLines="1"/>
  <pageMargins left="0.75" right="0.75" top="1" bottom="1" header="0.5" footer="0.5"/>
  <pageSetup scale="110" orientation="portrait" horizontalDpi="4294967293" verticalDpi="0" r:id="rId10"/>
  <headerFooter alignWithMargins="0"/>
  <drawing r:id="rId11"/>
  <legacyDrawing r:id="rId12"/>
  <mc:AlternateContent xmlns:mc="http://schemas.openxmlformats.org/markup-compatibility/2006">
    <mc:Choice Requires="x14">
      <controls>
        <mc:AlternateContent xmlns:mc="http://schemas.openxmlformats.org/markup-compatibility/2006">
          <mc:Choice Requires="x14">
            <control shapeId="1025" r:id="rId13" name="Check Box 1">
              <controlPr defaultSize="0" autoFill="0" autoLine="0" autoPict="0" altText="Check to pay WI tax.">
                <anchor moveWithCells="1">
                  <from>
                    <xdr:col>3</xdr:col>
                    <xdr:colOff>28575</xdr:colOff>
                    <xdr:row>60</xdr:row>
                    <xdr:rowOff>19050</xdr:rowOff>
                  </from>
                  <to>
                    <xdr:col>3</xdr:col>
                    <xdr:colOff>571500</xdr:colOff>
                    <xdr:row>61</xdr:row>
                    <xdr:rowOff>28575</xdr:rowOff>
                  </to>
                </anchor>
              </controlPr>
            </control>
          </mc:Choice>
        </mc:AlternateContent>
        <mc:AlternateContent xmlns:mc="http://schemas.openxmlformats.org/markup-compatibility/2006">
          <mc:Choice Requires="x14">
            <control shapeId="1114" r:id="rId14" name="Check Box 90">
              <controlPr defaultSize="0" autoFill="0" autoLine="0" autoPict="0">
                <anchor moveWithCells="1">
                  <from>
                    <xdr:col>2</xdr:col>
                    <xdr:colOff>47625</xdr:colOff>
                    <xdr:row>39</xdr:row>
                    <xdr:rowOff>38100</xdr:rowOff>
                  </from>
                  <to>
                    <xdr:col>2</xdr:col>
                    <xdr:colOff>352425</xdr:colOff>
                    <xdr:row>40</xdr:row>
                    <xdr:rowOff>0</xdr:rowOff>
                  </to>
                </anchor>
              </controlPr>
            </control>
          </mc:Choice>
        </mc:AlternateContent>
        <mc:AlternateContent xmlns:mc="http://schemas.openxmlformats.org/markup-compatibility/2006">
          <mc:Choice Requires="x14">
            <control shapeId="1270" r:id="rId15" name="Check Box 246">
              <controlPr defaultSize="0" autoFill="0" autoLine="0" autoPict="0" altText="Check to have signnature delivery.">
                <anchor moveWithCells="1">
                  <from>
                    <xdr:col>3</xdr:col>
                    <xdr:colOff>19050</xdr:colOff>
                    <xdr:row>58</xdr:row>
                    <xdr:rowOff>0</xdr:rowOff>
                  </from>
                  <to>
                    <xdr:col>3</xdr:col>
                    <xdr:colOff>323850</xdr:colOff>
                    <xdr:row>58</xdr:row>
                    <xdr:rowOff>219075</xdr:rowOff>
                  </to>
                </anchor>
              </controlPr>
            </control>
          </mc:Choice>
        </mc:AlternateContent>
        <mc:AlternateContent xmlns:mc="http://schemas.openxmlformats.org/markup-compatibility/2006">
          <mc:Choice Requires="x14">
            <control shapeId="1276" r:id="rId16" name="Check Box 252">
              <controlPr defaultSize="0" autoFill="0" autoLine="0" autoPict="0" altText="Check to pay WI tax.">
                <anchor moveWithCells="1">
                  <from>
                    <xdr:col>3</xdr:col>
                    <xdr:colOff>95250</xdr:colOff>
                    <xdr:row>54</xdr:row>
                    <xdr:rowOff>19050</xdr:rowOff>
                  </from>
                  <to>
                    <xdr:col>3</xdr:col>
                    <xdr:colOff>400050</xdr:colOff>
                    <xdr:row>55</xdr:row>
                    <xdr:rowOff>0</xdr:rowOff>
                  </to>
                </anchor>
              </controlPr>
            </control>
          </mc:Choice>
        </mc:AlternateContent>
        <mc:AlternateContent xmlns:mc="http://schemas.openxmlformats.org/markup-compatibility/2006">
          <mc:Choice Requires="x14">
            <control shapeId="1277" r:id="rId17" name="Option Button 253">
              <controlPr defaultSize="0" autoFill="0" autoLine="0" autoPict="0">
                <anchor moveWithCells="1">
                  <from>
                    <xdr:col>2</xdr:col>
                    <xdr:colOff>38100</xdr:colOff>
                    <xdr:row>43</xdr:row>
                    <xdr:rowOff>0</xdr:rowOff>
                  </from>
                  <to>
                    <xdr:col>3</xdr:col>
                    <xdr:colOff>19050</xdr:colOff>
                    <xdr:row>43</xdr:row>
                    <xdr:rowOff>219075</xdr:rowOff>
                  </to>
                </anchor>
              </controlPr>
            </control>
          </mc:Choice>
        </mc:AlternateContent>
        <mc:AlternateContent xmlns:mc="http://schemas.openxmlformats.org/markup-compatibility/2006">
          <mc:Choice Requires="x14">
            <control shapeId="1278" r:id="rId18" name="Option Button 254">
              <controlPr defaultSize="0" autoFill="0" autoLine="0" autoPict="0">
                <anchor moveWithCells="1">
                  <from>
                    <xdr:col>2</xdr:col>
                    <xdr:colOff>38100</xdr:colOff>
                    <xdr:row>45</xdr:row>
                    <xdr:rowOff>28575</xdr:rowOff>
                  </from>
                  <to>
                    <xdr:col>3</xdr:col>
                    <xdr:colOff>57150</xdr:colOff>
                    <xdr:row>46</xdr:row>
                    <xdr:rowOff>0</xdr:rowOff>
                  </to>
                </anchor>
              </controlPr>
            </control>
          </mc:Choice>
        </mc:AlternateContent>
        <mc:AlternateContent xmlns:mc="http://schemas.openxmlformats.org/markup-compatibility/2006">
          <mc:Choice Requires="x14">
            <control shapeId="1279" r:id="rId19" name="Check Box 255">
              <controlPr defaultSize="0" autoFill="0" autoLine="0" autoPict="0">
                <anchor moveWithCells="1">
                  <from>
                    <xdr:col>2</xdr:col>
                    <xdr:colOff>28575</xdr:colOff>
                    <xdr:row>46</xdr:row>
                    <xdr:rowOff>66675</xdr:rowOff>
                  </from>
                  <to>
                    <xdr:col>2</xdr:col>
                    <xdr:colOff>971550</xdr:colOff>
                    <xdr:row>47</xdr:row>
                    <xdr:rowOff>0</xdr:rowOff>
                  </to>
                </anchor>
              </controlPr>
            </control>
          </mc:Choice>
        </mc:AlternateContent>
        <mc:AlternateContent xmlns:mc="http://schemas.openxmlformats.org/markup-compatibility/2006">
          <mc:Choice Requires="x14">
            <control shapeId="1280" r:id="rId20" name="Option Button 256">
              <controlPr defaultSize="0" autoFill="0" autoLine="0" autoPict="0">
                <anchor moveWithCells="1">
                  <from>
                    <xdr:col>2</xdr:col>
                    <xdr:colOff>38100</xdr:colOff>
                    <xdr:row>44</xdr:row>
                    <xdr:rowOff>38100</xdr:rowOff>
                  </from>
                  <to>
                    <xdr:col>3</xdr:col>
                    <xdr:colOff>19050</xdr:colOff>
                    <xdr:row>45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'Control sheet'!$G$7:$H$7</xm:f>
          </x14:formula1>
          <xm:sqref>E57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31"/>
  <sheetViews>
    <sheetView workbookViewId="0">
      <selection activeCell="G8" sqref="G8"/>
    </sheetView>
  </sheetViews>
  <sheetFormatPr defaultRowHeight="18" x14ac:dyDescent="0.25"/>
  <cols>
    <col min="1" max="1" width="32.81640625" customWidth="1"/>
  </cols>
  <sheetData>
    <row r="1" spans="1:8" x14ac:dyDescent="0.25">
      <c r="A1" s="1"/>
    </row>
    <row r="2" spans="1:8" x14ac:dyDescent="0.25">
      <c r="A2" s="1"/>
    </row>
    <row r="3" spans="1:8" ht="36" x14ac:dyDescent="0.25">
      <c r="A3" s="1" t="s">
        <v>77</v>
      </c>
      <c r="B3" t="b">
        <v>1</v>
      </c>
    </row>
    <row r="4" spans="1:8" x14ac:dyDescent="0.25">
      <c r="A4" s="1"/>
    </row>
    <row r="5" spans="1:8" x14ac:dyDescent="0.25">
      <c r="A5" s="1"/>
    </row>
    <row r="7" spans="1:8" x14ac:dyDescent="0.25">
      <c r="B7" s="2"/>
      <c r="C7" s="2"/>
      <c r="D7" s="2"/>
      <c r="E7" s="2"/>
      <c r="F7" s="2"/>
      <c r="G7" s="55" t="s">
        <v>49</v>
      </c>
      <c r="H7" s="51" t="s">
        <v>86</v>
      </c>
    </row>
    <row r="8" spans="1:8" ht="18.75" thickBot="1" x14ac:dyDescent="0.3">
      <c r="B8" s="123">
        <f>SUM(C8+D8+E8)</f>
        <v>0</v>
      </c>
      <c r="C8" s="124">
        <f>IF(Sheet1!F30=0,0,IF(Sheet1!F30&lt;20,1.9,IF(Sheet1!F30&lt;50,2.4,IF(Sheet1!F30&lt;101,2.9,IF(Sheet1!F30&lt;201,3.5,IF(Sheet1!F30&lt;301,4.4,IF(Sheet1!F30&lt;401,5.4,IF(Sheet1!F30&lt;501,6.4,"7.4"))))))))</f>
        <v>0</v>
      </c>
      <c r="D8" s="124">
        <f>IF(Sheet1!F32&gt;0,2,0)</f>
        <v>0</v>
      </c>
      <c r="E8" s="125">
        <f>IF(Sheet1!F56=0,0,IF(Sheet1!E57="Local Pickup",0,IF(Sheet1!E57="Priority Mail",IF(Sheet1!F23&lt;=39,F8,F8+(Sheet1!F23*G8)))))</f>
        <v>0</v>
      </c>
      <c r="F8" s="126">
        <v>9.8000000000000007</v>
      </c>
      <c r="G8" s="127">
        <v>0.03</v>
      </c>
      <c r="H8" s="52">
        <f>IF(Sheet1!F53&lt;=50,9,(Sheet1!F53*0.02)+9)</f>
        <v>9</v>
      </c>
    </row>
    <row r="18" spans="1:1" x14ac:dyDescent="0.25">
      <c r="A18" s="1"/>
    </row>
    <row r="23" spans="1:1" x14ac:dyDescent="0.25">
      <c r="A23" s="1"/>
    </row>
    <row r="29" spans="1:1" x14ac:dyDescent="0.25">
      <c r="A29" s="1"/>
    </row>
    <row r="30" spans="1:1" x14ac:dyDescent="0.25">
      <c r="A30" s="1"/>
    </row>
    <row r="31" spans="1:1" x14ac:dyDescent="0.25">
      <c r="A31" s="1"/>
    </row>
  </sheetData>
  <phoneticPr fontId="0" type="noConversion"/>
  <pageMargins left="0.75" right="0.75" top="1" bottom="1" header="0.5" footer="0.5"/>
  <pageSetup scale="76"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3"/>
  <sheetViews>
    <sheetView topLeftCell="A2" workbookViewId="0">
      <selection activeCell="F2" sqref="F2"/>
    </sheetView>
  </sheetViews>
  <sheetFormatPr defaultRowHeight="18" x14ac:dyDescent="0.25"/>
  <cols>
    <col min="1" max="1" width="101.1796875" customWidth="1"/>
  </cols>
  <sheetData>
    <row r="1" spans="1:1" ht="409.5" customHeight="1" x14ac:dyDescent="0.25">
      <c r="A1" s="1" t="s">
        <v>56</v>
      </c>
    </row>
    <row r="2" spans="1:1" ht="409.5" x14ac:dyDescent="0.25">
      <c r="A2" s="1" t="s">
        <v>0</v>
      </c>
    </row>
    <row r="3" spans="1:1" ht="409.5" x14ac:dyDescent="0.25">
      <c r="A3" s="1" t="s">
        <v>1</v>
      </c>
    </row>
  </sheetData>
  <phoneticPr fontId="2" type="noConversion"/>
  <pageMargins left="0.75" right="0.75" top="1" bottom="1" header="0.5" footer="0.5"/>
  <pageSetup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2"/>
  <sheetViews>
    <sheetView workbookViewId="0">
      <selection activeCell="B1" sqref="B1"/>
    </sheetView>
  </sheetViews>
  <sheetFormatPr defaultRowHeight="18" x14ac:dyDescent="0.25"/>
  <cols>
    <col min="1" max="1" width="72.7265625" customWidth="1"/>
  </cols>
  <sheetData>
    <row r="1" spans="1:1" ht="30" x14ac:dyDescent="0.4">
      <c r="A1" s="69" t="s">
        <v>19</v>
      </c>
    </row>
    <row r="2" spans="1:1" ht="54" x14ac:dyDescent="0.25">
      <c r="A2" s="1" t="s">
        <v>18</v>
      </c>
    </row>
  </sheetData>
  <phoneticPr fontId="2" type="noConversion"/>
  <pageMargins left="0.75" right="0.75" top="1" bottom="1" header="0.5" footer="0.5"/>
  <pageSetup orientation="portrait" horizontalDpi="0" verticalDpi="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35"/>
  <sheetViews>
    <sheetView topLeftCell="A10" workbookViewId="0">
      <selection activeCell="B26" sqref="B26"/>
    </sheetView>
  </sheetViews>
  <sheetFormatPr defaultRowHeight="18" x14ac:dyDescent="0.25"/>
  <cols>
    <col min="1" max="1" width="72.36328125" style="61" customWidth="1"/>
    <col min="2" max="2" width="72.36328125" customWidth="1"/>
  </cols>
  <sheetData>
    <row r="1" spans="1:1" ht="30" x14ac:dyDescent="0.25">
      <c r="A1" s="60" t="s">
        <v>3</v>
      </c>
    </row>
    <row r="4" spans="1:1" ht="54" x14ac:dyDescent="0.25">
      <c r="A4" s="61" t="s">
        <v>4</v>
      </c>
    </row>
    <row r="6" spans="1:1" x14ac:dyDescent="0.25">
      <c r="A6" s="61" t="s">
        <v>5</v>
      </c>
    </row>
    <row r="7" spans="1:1" ht="36" x14ac:dyDescent="0.25">
      <c r="A7" s="61" t="s">
        <v>6</v>
      </c>
    </row>
    <row r="9" spans="1:1" x14ac:dyDescent="0.25">
      <c r="A9" s="61" t="s">
        <v>7</v>
      </c>
    </row>
    <row r="11" spans="1:1" ht="36" x14ac:dyDescent="0.25">
      <c r="A11" s="61" t="s">
        <v>8</v>
      </c>
    </row>
    <row r="12" spans="1:1" x14ac:dyDescent="0.25">
      <c r="A12" s="61" t="s">
        <v>9</v>
      </c>
    </row>
    <row r="13" spans="1:1" x14ac:dyDescent="0.25">
      <c r="A13" s="61" t="s">
        <v>10</v>
      </c>
    </row>
    <row r="15" spans="1:1" ht="90" x14ac:dyDescent="0.25">
      <c r="A15" s="61" t="s">
        <v>11</v>
      </c>
    </row>
    <row r="17" spans="1:2" ht="41.25" customHeight="1" x14ac:dyDescent="0.25">
      <c r="A17" s="61" t="s">
        <v>12</v>
      </c>
    </row>
    <row r="19" spans="1:2" ht="72" x14ac:dyDescent="0.25">
      <c r="A19" s="61" t="s">
        <v>13</v>
      </c>
    </row>
    <row r="20" spans="1:2" x14ac:dyDescent="0.25">
      <c r="B20" s="62">
        <v>1</v>
      </c>
    </row>
    <row r="32" spans="1:2" x14ac:dyDescent="0.25">
      <c r="A32" s="61" t="s">
        <v>14</v>
      </c>
    </row>
    <row r="34" spans="1:1" ht="54" x14ac:dyDescent="0.25">
      <c r="A34" s="61" t="s">
        <v>15</v>
      </c>
    </row>
    <row r="35" spans="1:1" ht="409.5" x14ac:dyDescent="0.25">
      <c r="A35" s="61" t="s">
        <v>17</v>
      </c>
    </row>
  </sheetData>
  <phoneticPr fontId="2" type="noConversion"/>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103" r:id="rId3" name="Group Box 7">
              <controlPr defaultSize="0" autoFill="0" autoPict="0">
                <anchor moveWithCells="1">
                  <from>
                    <xdr:col>1</xdr:col>
                    <xdr:colOff>1962150</xdr:colOff>
                    <xdr:row>14</xdr:row>
                    <xdr:rowOff>666750</xdr:rowOff>
                  </from>
                  <to>
                    <xdr:col>1</xdr:col>
                    <xdr:colOff>3648075</xdr:colOff>
                    <xdr:row>18</xdr:row>
                    <xdr:rowOff>228600</xdr:rowOff>
                  </to>
                </anchor>
              </controlPr>
            </control>
          </mc:Choice>
        </mc:AlternateContent>
        <mc:AlternateContent xmlns:mc="http://schemas.openxmlformats.org/markup-compatibility/2006">
          <mc:Choice Requires="x14">
            <control shapeId="4104" r:id="rId4" name="Option Button 8">
              <controlPr defaultSize="0" autoFill="0" autoLine="0" autoPict="0">
                <anchor moveWithCells="1">
                  <from>
                    <xdr:col>1</xdr:col>
                    <xdr:colOff>2228850</xdr:colOff>
                    <xdr:row>14</xdr:row>
                    <xdr:rowOff>1123950</xdr:rowOff>
                  </from>
                  <to>
                    <xdr:col>1</xdr:col>
                    <xdr:colOff>3038475</xdr:colOff>
                    <xdr:row>16</xdr:row>
                    <xdr:rowOff>114300</xdr:rowOff>
                  </to>
                </anchor>
              </controlPr>
            </control>
          </mc:Choice>
        </mc:AlternateContent>
        <mc:AlternateContent xmlns:mc="http://schemas.openxmlformats.org/markup-compatibility/2006">
          <mc:Choice Requires="x14">
            <control shapeId="4105" r:id="rId5" name="Option Button 9">
              <controlPr defaultSize="0" autoFill="0" autoLine="0" autoPict="0">
                <anchor moveWithCells="1">
                  <from>
                    <xdr:col>1</xdr:col>
                    <xdr:colOff>2171700</xdr:colOff>
                    <xdr:row>16</xdr:row>
                    <xdr:rowOff>266700</xdr:rowOff>
                  </from>
                  <to>
                    <xdr:col>1</xdr:col>
                    <xdr:colOff>3143250</xdr:colOff>
                    <xdr:row>17</xdr:row>
                    <xdr:rowOff>152400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H125"/>
  <sheetViews>
    <sheetView workbookViewId="0">
      <selection activeCell="E29" sqref="E29"/>
    </sheetView>
  </sheetViews>
  <sheetFormatPr defaultRowHeight="18" x14ac:dyDescent="0.25"/>
  <sheetData>
    <row r="1" spans="1:8" x14ac:dyDescent="0.25">
      <c r="A1" s="3"/>
      <c r="B1" s="2"/>
      <c r="C1" s="2"/>
      <c r="D1" s="2"/>
      <c r="E1" s="2"/>
      <c r="F1" s="2"/>
      <c r="G1" s="2"/>
      <c r="H1" s="2"/>
    </row>
    <row r="2" spans="1:8" x14ac:dyDescent="0.25">
      <c r="A2" s="3"/>
      <c r="B2" s="2"/>
      <c r="C2" s="2"/>
      <c r="D2" s="2"/>
      <c r="E2" s="2"/>
      <c r="F2" s="2"/>
      <c r="G2" s="2"/>
      <c r="H2" s="2"/>
    </row>
    <row r="3" spans="1:8" x14ac:dyDescent="0.25">
      <c r="A3" s="3"/>
      <c r="B3" s="2"/>
      <c r="C3" s="2"/>
      <c r="D3" s="2"/>
      <c r="E3" s="2"/>
      <c r="F3" s="2"/>
      <c r="G3" s="2"/>
      <c r="H3" s="2" t="b">
        <v>1</v>
      </c>
    </row>
    <row r="4" spans="1:8" x14ac:dyDescent="0.25">
      <c r="A4" s="3"/>
      <c r="B4" s="2"/>
      <c r="C4" s="2"/>
      <c r="D4" s="2"/>
      <c r="E4" s="2"/>
      <c r="F4" s="2"/>
      <c r="G4" s="2"/>
      <c r="H4" s="2"/>
    </row>
    <row r="5" spans="1:8" x14ac:dyDescent="0.25">
      <c r="A5" s="3"/>
      <c r="B5" s="2"/>
      <c r="C5" s="2"/>
      <c r="D5" s="2"/>
      <c r="E5" s="2"/>
      <c r="F5" s="2"/>
      <c r="G5" s="2"/>
      <c r="H5" s="2"/>
    </row>
    <row r="6" spans="1:8" x14ac:dyDescent="0.25">
      <c r="A6" s="3"/>
      <c r="B6" s="2"/>
      <c r="C6" s="2"/>
      <c r="D6" s="2"/>
      <c r="E6" s="2"/>
      <c r="F6" s="2"/>
      <c r="G6" s="2"/>
      <c r="H6" s="2"/>
    </row>
    <row r="7" spans="1:8" x14ac:dyDescent="0.25">
      <c r="A7" s="3"/>
      <c r="B7" s="2"/>
      <c r="C7" s="2"/>
      <c r="D7" s="2"/>
      <c r="E7" s="2"/>
      <c r="F7" s="2"/>
      <c r="G7" s="2"/>
      <c r="H7" s="2"/>
    </row>
    <row r="8" spans="1:8" x14ac:dyDescent="0.25">
      <c r="A8" s="3"/>
      <c r="B8" s="2"/>
      <c r="C8" s="2"/>
      <c r="D8" s="2"/>
      <c r="E8" s="2"/>
      <c r="F8" s="2"/>
      <c r="G8" s="2"/>
      <c r="H8" s="2"/>
    </row>
    <row r="9" spans="1:8" x14ac:dyDescent="0.25">
      <c r="A9" s="3"/>
      <c r="B9" s="2"/>
      <c r="C9" s="2"/>
      <c r="D9" s="2"/>
      <c r="E9" s="2"/>
      <c r="F9" s="2"/>
      <c r="G9" s="2"/>
      <c r="H9" s="2"/>
    </row>
    <row r="10" spans="1:8" x14ac:dyDescent="0.25">
      <c r="A10" s="3"/>
      <c r="B10" s="2"/>
      <c r="C10" s="2"/>
      <c r="D10" s="2"/>
      <c r="E10" s="2"/>
      <c r="F10" s="2"/>
      <c r="G10" s="2"/>
      <c r="H10" s="2" t="b">
        <v>1</v>
      </c>
    </row>
    <row r="11" spans="1:8" x14ac:dyDescent="0.25">
      <c r="A11" s="3"/>
      <c r="B11" s="2"/>
      <c r="C11" s="2"/>
      <c r="D11" s="2"/>
      <c r="E11" s="2"/>
      <c r="F11" s="2"/>
      <c r="G11" s="2"/>
      <c r="H11" s="2"/>
    </row>
    <row r="12" spans="1:8" x14ac:dyDescent="0.25">
      <c r="A12" s="3"/>
      <c r="B12" s="2"/>
      <c r="C12" s="2"/>
      <c r="D12" s="2"/>
      <c r="E12" s="2"/>
      <c r="F12" s="2"/>
      <c r="G12" s="2"/>
      <c r="H12" s="2" t="b">
        <v>1</v>
      </c>
    </row>
    <row r="13" spans="1:8" x14ac:dyDescent="0.25">
      <c r="A13" s="3"/>
      <c r="B13" s="2"/>
      <c r="C13" s="2"/>
      <c r="D13" s="2"/>
      <c r="E13" s="2"/>
      <c r="F13" s="2"/>
      <c r="G13" s="2"/>
      <c r="H13" s="2"/>
    </row>
    <row r="14" spans="1:8" x14ac:dyDescent="0.25">
      <c r="A14" s="3"/>
      <c r="B14" s="2"/>
      <c r="C14" s="2"/>
      <c r="D14" s="2"/>
      <c r="E14" s="2"/>
      <c r="F14" s="2"/>
      <c r="G14" s="2"/>
      <c r="H14" s="2" t="b">
        <v>1</v>
      </c>
    </row>
    <row r="125" spans="8:8" x14ac:dyDescent="0.25">
      <c r="H125" t="b">
        <v>0</v>
      </c>
    </row>
  </sheetData>
  <phoneticPr fontId="2" type="noConversion"/>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4" r:id="rId3" name="Check Box 2">
              <controlPr defaultSize="0" autoFill="0" autoLine="0" autoPict="0">
                <anchor moveWithCells="1">
                  <from>
                    <xdr:col>0</xdr:col>
                    <xdr:colOff>447675</xdr:colOff>
                    <xdr:row>1</xdr:row>
                    <xdr:rowOff>47625</xdr:rowOff>
                  </from>
                  <to>
                    <xdr:col>5</xdr:col>
                    <xdr:colOff>895350</xdr:colOff>
                    <xdr:row>2</xdr:row>
                    <xdr:rowOff>76200</xdr:rowOff>
                  </to>
                </anchor>
              </controlPr>
            </control>
          </mc:Choice>
        </mc:AlternateContent>
        <mc:AlternateContent xmlns:mc="http://schemas.openxmlformats.org/markup-compatibility/2006">
          <mc:Choice Requires="x14">
            <control shapeId="3075" r:id="rId4" name="Check Box 3">
              <controlPr defaultSize="0" autoFill="0" autoLine="0" autoPict="0">
                <anchor moveWithCells="1">
                  <from>
                    <xdr:col>0</xdr:col>
                    <xdr:colOff>457200</xdr:colOff>
                    <xdr:row>3</xdr:row>
                    <xdr:rowOff>95250</xdr:rowOff>
                  </from>
                  <to>
                    <xdr:col>6</xdr:col>
                    <xdr:colOff>28575</xdr:colOff>
                    <xdr:row>4</xdr:row>
                    <xdr:rowOff>114300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0</xdr:col>
                    <xdr:colOff>457200</xdr:colOff>
                    <xdr:row>5</xdr:row>
                    <xdr:rowOff>95250</xdr:rowOff>
                  </from>
                  <to>
                    <xdr:col>6</xdr:col>
                    <xdr:colOff>57150</xdr:colOff>
                    <xdr:row>6</xdr:row>
                    <xdr:rowOff>85725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0</xdr:col>
                    <xdr:colOff>447675</xdr:colOff>
                    <xdr:row>7</xdr:row>
                    <xdr:rowOff>104775</xdr:rowOff>
                  </from>
                  <to>
                    <xdr:col>6</xdr:col>
                    <xdr:colOff>66675</xdr:colOff>
                    <xdr:row>8</xdr:row>
                    <xdr:rowOff>95250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0</xdr:col>
                    <xdr:colOff>447675</xdr:colOff>
                    <xdr:row>9</xdr:row>
                    <xdr:rowOff>104775</xdr:rowOff>
                  </from>
                  <to>
                    <xdr:col>6</xdr:col>
                    <xdr:colOff>19050</xdr:colOff>
                    <xdr:row>10</xdr:row>
                    <xdr:rowOff>95250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0</xdr:col>
                    <xdr:colOff>438150</xdr:colOff>
                    <xdr:row>11</xdr:row>
                    <xdr:rowOff>114300</xdr:rowOff>
                  </from>
                  <to>
                    <xdr:col>6</xdr:col>
                    <xdr:colOff>57150</xdr:colOff>
                    <xdr:row>12</xdr:row>
                    <xdr:rowOff>104775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6"/>
  <sheetViews>
    <sheetView workbookViewId="0"/>
  </sheetViews>
  <sheetFormatPr defaultRowHeight="18" x14ac:dyDescent="0.25"/>
  <sheetData>
    <row r="1" spans="3:5" x14ac:dyDescent="0.25">
      <c r="C1" t="s">
        <v>119</v>
      </c>
      <c r="D1" t="s">
        <v>126</v>
      </c>
      <c r="E1" t="s">
        <v>125</v>
      </c>
    </row>
    <row r="2" spans="3:5" x14ac:dyDescent="0.25">
      <c r="C2" t="s">
        <v>120</v>
      </c>
    </row>
    <row r="3" spans="3:5" x14ac:dyDescent="0.25">
      <c r="C3" t="s">
        <v>121</v>
      </c>
    </row>
    <row r="4" spans="3:5" x14ac:dyDescent="0.25">
      <c r="C4" t="s">
        <v>122</v>
      </c>
    </row>
    <row r="5" spans="3:5" x14ac:dyDescent="0.25">
      <c r="C5" t="s">
        <v>123</v>
      </c>
    </row>
    <row r="6" spans="3:5" x14ac:dyDescent="0.25">
      <c r="C6" t="s">
        <v>124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Sheet1</vt:lpstr>
      <vt:lpstr>Control sheet</vt:lpstr>
      <vt:lpstr>Dropdown lists</vt:lpstr>
      <vt:lpstr>Conditional Formatting</vt:lpstr>
      <vt:lpstr>Group box with buttons</vt:lpstr>
      <vt:lpstr>Check boxes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Enigma</dc:creator>
  <cp:lastModifiedBy>Ed</cp:lastModifiedBy>
  <cp:lastPrinted>2010-11-22T13:36:47Z</cp:lastPrinted>
  <dcterms:created xsi:type="dcterms:W3CDTF">2005-04-19T05:20:05Z</dcterms:created>
  <dcterms:modified xsi:type="dcterms:W3CDTF">2018-12-03T12:04:13Z</dcterms:modified>
</cp:coreProperties>
</file>