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_WebPage\_Business Sites\oldphoto.COM\pages\"/>
    </mc:Choice>
  </mc:AlternateContent>
  <bookViews>
    <workbookView xWindow="90" yWindow="6105" windowWidth="27360" windowHeight="6045"/>
  </bookViews>
  <sheets>
    <sheet name="Sheet1" sheetId="1" r:id="rId1"/>
    <sheet name="Control sheet" sheetId="2" r:id="rId2"/>
    <sheet name="Dropdown lists" sheetId="4" r:id="rId3"/>
    <sheet name="Conditional Formatting" sheetId="6" r:id="rId4"/>
    <sheet name="Group box with buttons" sheetId="5" r:id="rId5"/>
    <sheet name="Changes to make" sheetId="7" r:id="rId6"/>
    <sheet name="Compare changes" sheetId="10" r:id="rId7"/>
    <sheet name="Check boxes" sheetId="3" r:id="rId8"/>
    <sheet name="_SSC" sheetId="8" state="veryHidden" r:id="rId9"/>
    <sheet name="_Options" sheetId="9" state="veryHidden" r:id="rId10"/>
  </sheets>
  <definedNames>
    <definedName name="_Ctrl_1" hidden="1">Sheet1!#REF!</definedName>
    <definedName name="_Ctrl_11" hidden="1">Sheet1!$C$27</definedName>
    <definedName name="_Ctrl_12" hidden="1">#REF!</definedName>
    <definedName name="_Ctrl_13" hidden="1">Sheet1!#REF!</definedName>
    <definedName name="_Ctrl_3" hidden="1">Sheet1!#REF!</definedName>
    <definedName name="_Ctrl_4" hidden="1">Sheet1!$D$13</definedName>
    <definedName name="_Ctrl_5" hidden="1">Sheet1!#REF!</definedName>
    <definedName name="_Ctrl_6" hidden="1">Sheet1!$C$8</definedName>
    <definedName name="_Ctrl_9" hidden="1">Sheet1!#REF!</definedName>
    <definedName name="_xlnm._FilterDatabase" localSheetId="0" hidden="1">'Control sheet'!$G$9:$G$10</definedName>
    <definedName name="_inputcolorcell" hidden="1">Sheet1!$D$21</definedName>
    <definedName name="_options1">_Options!$A$1:$A$2</definedName>
    <definedName name="_options10">_Options!$J$1:$J$2</definedName>
    <definedName name="_options11">_Options!$K$1:$K$2</definedName>
    <definedName name="_options12">_Options!$L$1:$L$2</definedName>
    <definedName name="_options13">_Options!$M$1:$M$2</definedName>
    <definedName name="_options14">_Options!$N$1:$N$2</definedName>
    <definedName name="_options15">_Options!$O$1:$O$4</definedName>
    <definedName name="_options16">_Options!$P$1:$P$4</definedName>
    <definedName name="_options17">_Options!$Q$1:$Q$2</definedName>
    <definedName name="_options18">_Options!$R$1:$R$2</definedName>
    <definedName name="_options19">_Options!$S$1:$S$2</definedName>
    <definedName name="_options2">_Options!$B$1:$B$2</definedName>
    <definedName name="_options20">_Options!$T$1:$T$2</definedName>
    <definedName name="_options21">_Options!$U$1:$U$2</definedName>
    <definedName name="_options22">_Options!$V$1:$V$2</definedName>
    <definedName name="_options23">_Options!$W$1:$W$2</definedName>
    <definedName name="_options24">_Options!$X$1:$X$2</definedName>
    <definedName name="_options25">_Options!$Y$1:$Y$2</definedName>
    <definedName name="_options26">_Options!$Z$1:$Z$2</definedName>
    <definedName name="_options3">_Options!$C$1:$C$2</definedName>
    <definedName name="_options4">_Options!$D$1:$D$2</definedName>
    <definedName name="_options5">_Options!$E$1:$E$2</definedName>
    <definedName name="_options6">_Options!$F$1:$F$2</definedName>
    <definedName name="_options7">_Options!$G$1:$G$2</definedName>
    <definedName name="_options8">_Options!$H$1:$H$2</definedName>
    <definedName name="_options9">_Options!$I$1:$I$2</definedName>
  </definedNames>
  <calcPr calcId="152511"/>
</workbook>
</file>

<file path=xl/calcChain.xml><?xml version="1.0" encoding="utf-8"?>
<calcChain xmlns="http://schemas.openxmlformats.org/spreadsheetml/2006/main">
  <c r="G28" i="1" l="1"/>
  <c r="E6" i="1" l="1"/>
  <c r="G6" i="1"/>
  <c r="G8" i="1" l="1"/>
  <c r="G7" i="1"/>
  <c r="G32" i="1"/>
  <c r="G20" i="1"/>
  <c r="G21" i="1"/>
  <c r="E8" i="1" s="1"/>
  <c r="G22" i="1"/>
  <c r="F7" i="1" s="1"/>
  <c r="G23" i="1"/>
  <c r="G24" i="1"/>
  <c r="G25" i="1"/>
  <c r="H8" i="2"/>
  <c r="D4" i="1"/>
  <c r="C7" i="1"/>
  <c r="C46" i="1"/>
  <c r="G34" i="1"/>
  <c r="D6" i="1" s="1"/>
  <c r="G36" i="1"/>
  <c r="A1" i="7"/>
  <c r="C1" i="7"/>
  <c r="A2" i="7"/>
  <c r="B2" i="7"/>
  <c r="C2" i="7"/>
  <c r="D2" i="7"/>
  <c r="A3" i="7"/>
  <c r="B3" i="7"/>
  <c r="C3" i="7"/>
  <c r="D3" i="7"/>
  <c r="A4" i="7"/>
  <c r="B4" i="7"/>
  <c r="C4" i="7"/>
  <c r="D4" i="7"/>
  <c r="E9" i="7"/>
  <c r="G9" i="7"/>
  <c r="D9" i="7"/>
  <c r="B10" i="7"/>
  <c r="D10" i="7"/>
  <c r="E10" i="7"/>
  <c r="F10" i="7"/>
  <c r="I11" i="7"/>
  <c r="J11" i="7"/>
  <c r="K11" i="7"/>
  <c r="L11" i="7"/>
  <c r="B12" i="7"/>
  <c r="D14" i="7"/>
  <c r="F14" i="7"/>
  <c r="D15" i="7"/>
  <c r="F15" i="7"/>
  <c r="D16" i="7"/>
  <c r="F16" i="7"/>
  <c r="B19" i="7"/>
  <c r="C19" i="7"/>
  <c r="C20" i="7"/>
  <c r="F20" i="7"/>
  <c r="M20" i="7"/>
  <c r="H22" i="7"/>
  <c r="I22" i="7"/>
  <c r="M22" i="7"/>
  <c r="D17" i="1"/>
  <c r="F41" i="1"/>
  <c r="C44" i="1"/>
  <c r="C45" i="1"/>
  <c r="G16" i="7"/>
  <c r="F17" i="7"/>
  <c r="F19" i="7"/>
  <c r="F21" i="7"/>
  <c r="D11" i="7"/>
  <c r="C11" i="2"/>
  <c r="L19" i="7"/>
  <c r="J22" i="7"/>
  <c r="G22" i="7"/>
  <c r="F22" i="7"/>
  <c r="G26" i="1" l="1"/>
  <c r="F8" i="1"/>
  <c r="G29" i="1"/>
  <c r="E7" i="1"/>
  <c r="D8" i="1"/>
  <c r="B17" i="2"/>
  <c r="D7" i="1"/>
  <c r="E11" i="2" l="1"/>
  <c r="B11" i="2" s="1"/>
  <c r="G33" i="1" s="1"/>
  <c r="G35" i="1" s="1"/>
  <c r="G37" i="1" s="1"/>
  <c r="G38" i="1" s="1"/>
  <c r="G39" i="1" s="1"/>
  <c r="E3" i="1" l="1"/>
  <c r="G3" i="1"/>
  <c r="E43" i="1"/>
</calcChain>
</file>

<file path=xl/comments1.xml><?xml version="1.0" encoding="utf-8"?>
<comments xmlns="http://schemas.openxmlformats.org/spreadsheetml/2006/main">
  <authors>
    <author>ed</author>
    <author>Ed</author>
  </authors>
  <commentList>
    <comment ref="C1" authorId="0" shapeId="0">
      <text>
        <r>
          <rPr>
            <b/>
            <sz val="9"/>
            <color indexed="81"/>
            <rFont val="Tahoma"/>
            <family val="2"/>
          </rPr>
          <t>Yes, even if you only have one slide, we can scan it and make prints. Minimum pricing applies.</t>
        </r>
        <r>
          <rPr>
            <sz val="9"/>
            <color indexed="81"/>
            <rFont val="Tahoma"/>
            <family val="2"/>
          </rPr>
          <t xml:space="preserve">
</t>
        </r>
      </text>
    </comment>
    <comment ref="D2" authorId="1" shapeId="0">
      <text>
        <r>
          <rPr>
            <sz val="9"/>
            <color indexed="81"/>
            <rFont val="Tahoma"/>
            <family val="2"/>
          </rPr>
          <t>We make the "full payment option" available so that you can get your project back quicker. But: We can't afford to be doing refunds for people that make mistakes and count more slides than they send us. If you are fine with that, then send the full amount. Then we don't have to bill you for the balance.</t>
        </r>
      </text>
    </comment>
    <comment ref="D3" authorId="1" shapeId="0">
      <text>
        <r>
          <rPr>
            <sz val="9"/>
            <color indexed="81"/>
            <rFont val="Tahoma"/>
            <family val="2"/>
          </rPr>
          <t>We make the "full payment option" available so that you can get your project back quicker. But: We can't afford to be doing refunds for people that make mistakes and count more slides than they send us. If you are fine with that, then send the full amount. Then we don't have to bill you for the balance.</t>
        </r>
      </text>
    </comment>
    <comment ref="D4" authorId="0" shapeId="0">
      <text>
        <r>
          <rPr>
            <b/>
            <sz val="9"/>
            <color indexed="81"/>
            <rFont val="Tahoma"/>
            <family val="2"/>
          </rPr>
          <t>NOTE: Your slides may not fit exactly on the print size you select. We can crop to fit or leave white on two sides. Our default is to CROP using our judgement. Select Do Not Crop on line #29 if you want white on two sides of the prints.</t>
        </r>
        <r>
          <rPr>
            <sz val="9"/>
            <color indexed="81"/>
            <rFont val="Tahoma"/>
            <family val="2"/>
          </rPr>
          <t xml:space="preserve">
</t>
        </r>
      </text>
    </comment>
    <comment ref="C7" authorId="0" shapeId="0">
      <text>
        <r>
          <rPr>
            <b/>
            <sz val="9"/>
            <color indexed="81"/>
            <rFont val="Tahoma"/>
            <family val="2"/>
          </rPr>
          <t>NOTE: Your slides may not fit exactly on the print size you select. We can crop to fit or leave white on two sides. Our default is to CROP using our judgement. Select Do Not Crop on line #31 if you want white on two sides of the prints.</t>
        </r>
      </text>
    </comment>
  </commentList>
</comments>
</file>

<file path=xl/sharedStrings.xml><?xml version="1.0" encoding="utf-8"?>
<sst xmlns="http://schemas.openxmlformats.org/spreadsheetml/2006/main" count="230" uniqueCount="180">
  <si>
    <t>Sub Total:</t>
  </si>
  <si>
    <t>Wis. Residents pay Wis. Sales Taxes</t>
  </si>
  <si>
    <t>Balance Due at completion:</t>
  </si>
  <si>
    <t>Disks needed</t>
  </si>
  <si>
    <t>$ per disk</t>
  </si>
  <si>
    <t>Link from "do my slide prep for me on sheet one"</t>
  </si>
  <si>
    <t>Waupun, WI 53963</t>
  </si>
  <si>
    <t>Click the page to update totals.</t>
  </si>
  <si>
    <t>Priority Mail is generally the best price for shipping orders under 5 lbs.</t>
  </si>
  <si>
    <t>UPS</t>
  </si>
  <si>
    <t>Priority Mail</t>
  </si>
  <si>
    <t>Affordable Old Photo</t>
  </si>
  <si>
    <t>We can work with you on what you need. Call if you don't see it listed.</t>
  </si>
  <si>
    <t>If I chose the DVD Slide Show, above, I do NOT want music on my DVD slide show disks.</t>
  </si>
  <si>
    <t xml:space="preserve">If I chose the DVD Slide Show, I WANT you to use your tasteful and non-intrusive music </t>
  </si>
  <si>
    <t>NO CHARGE!</t>
  </si>
  <si>
    <t>DUPLICATES or Extra disk sets</t>
  </si>
  <si>
    <t>Print this page and send it with your order. If you did not already make arrangements, you will be added to the end of our schedule when your job arrives. It is assumed that you have read and understand our FAQ page.</t>
  </si>
  <si>
    <r>
      <t>RUSH SERVICE</t>
    </r>
    <r>
      <rPr>
        <sz val="8"/>
        <rFont val="Arial"/>
        <family val="2"/>
      </rPr>
      <t xml:space="preserve">
Send FULL payment as Money Order or Official Bank Check.
Personal checks take 10 days to clear.</t>
    </r>
  </si>
  <si>
    <t>Please don't forget to include your DEPOSIT:</t>
  </si>
  <si>
    <t>Return Shipping Info</t>
  </si>
  <si>
    <t>Fill in on-line, Print Out, Send With Order</t>
  </si>
  <si>
    <t>Select SLIDE SHOW disk or IMAGES ONLY Data Disk</t>
  </si>
  <si>
    <t>Duplicates or Extra Sets Wanted</t>
  </si>
  <si>
    <t>Pickup</t>
  </si>
  <si>
    <t>this is from order-form.xls</t>
  </si>
  <si>
    <t>Shipping is estimated and will be determined by the final weight and distance. We don't know what your job will weigh but return shipping should be very close to what it costs you to send to us. We do not profit from return shipping to you.</t>
  </si>
  <si>
    <t>Short cut key to switch display of formaulas is CTRL `</t>
  </si>
  <si>
    <t xml:space="preserve">Open the workbook that contains the list of drop-down entries. 
Open the workbook where you want to validate cells, point to Name on the Insert menu, and then click Define. 
In the Names in workbook box, type the name, for example, ValidDepts. 
Accept the default value in the Refers to: box, and then click OK.
In the Refers to box, delete the contents, and keep the insertion pointer in the box. 
On the Window menu, click the name of the workbook that contains the list of drop-down entries, and then click the worksheet that contains the list. 
Select the cells containing the list. 
In the Define Name dialog box, click Add, and then click Close. 
  Notes  
If several users need to open the workbook simultaneously, set the workbook to read-only recommended when you save it. For more information, see Prompt to open a file as read-only.
The workbook must be open for users to use the validation list. You can record a macro to open it automatically whenever the workbook with the data validation is opened. For more information about creating and using macros, see About macros in Excel.
Select the cell where you want the drop-down list. 
On the Data menu, click Validation, and then click the Settings tab. 
In the Allow box, click List. 
To specify the location of the list of valid entries, do one of the following: 
If the list is in the current worksheet, enter a reference to your list in the Source box. 
If the list is on a different worksheet in the same workbook or a different workbook, enter the name that you defined for your list in the Source box.
In both cases, make sure that the reference or name is preceded with an equal sign (=). For example, enter =ValidDepts. 
Make sure that the In-cell drop-down check box is selected. 
To specify whether the cell can be left blank, select or clear the Ignore blank check box. 
Optionally, display an input message when the cell is clicked.
How?
</t>
  </si>
  <si>
    <t>Click the Input Message tab.
Make sure that the Show input message when cell is selected check box is selected.
Type the title and text for the message (up to 225 characters).
Specify how you want Microsoft Office Excel to respond when invalid data is entered.
How?
Click the Error Alert tab, and make sure that the Show error alert after invalid data is entered check box is selected. 
Select one of the following options for the Style box: 
To display an information message that does not prevent entry of invalid data, click Information.
To display a warning message that does not prevent entry of invalid data, click Warning.
To prevent entry of invalid data, click Stop.
Type the title and text for the message (up to 225 characters). 
 Note   If you don't enter a title or text, the title defaults to "Microsoft Excel" and the message to: "The value you entered is not valid. A user has restricted values that can be entered into this cell."
  Notes  
The width of the drop-down list is determined by the width of the cell that has the data validation. You may need to adjust the width of that cell to prevent truncating the width of valid entries that are wider than the width of the drop-down list.
The maximum number of entries that you can have in a drop-down list is 32,767.
If the validation list is on another worksheet in the same workbook or another workbook and you want to prevent users from seeing it or making changes, consider hiding and protecting that worksheet. For more information, see Display or hide a workbook or sheet and Overview of security and protection in Excel.</t>
  </si>
  <si>
    <t>Group Box and Option Buttons</t>
  </si>
  <si>
    <t>The Group Box is a control that is specifically used to keep Option Buttons together and have them work as a group. To illustrate this, let’s go to a new sheet, and add a nice big Group Box:</t>
  </si>
  <si>
    <t>1. Click the Group Box on the Forms toolbar</t>
  </si>
  <si>
    <t>2. Starting at the upper left of cell A3, left click and drag your mouse to cover to the bottom right of D16</t>
  </si>
  <si>
    <t>Now, add six Option Buttons to the group:</t>
  </si>
  <si>
    <t>1. Click Option Button and draw it within the Group Box, starting upper left of B4 to lower right of C4</t>
  </si>
  <si>
    <t>2. Do this 5 more times, on rows 6, 8, 10, 12 and 14</t>
  </si>
  <si>
    <t>3. Change the names, from top to bottom, to Red, Orange, Yellow, Green, Blue, Purple</t>
  </si>
  <si>
    <t>Yes, this was a little painful and tedious, but it gives us a way to present our users with choices. What we want to do now is figure out what choice they made, so right click one of the Option Buttons and choose “Format Control”. If you are not already on the Control tab, select it and notice that you can “Uncheck” the option button should you need to. In addition, we have the option to set a Cell Link here, so let’s set that to E3 and say OK.</t>
  </si>
  <si>
    <t>Before we move on, let’s set up the formula to return the chosen colour. In F3, enter the formula =Index(rngColours,E3).</t>
  </si>
  <si>
    <t>Now, try selecting on of the option buttons. You should see the colour you’ve chosen show up in F3. I should point out that this has nothing to do with the names you assigned to the buttons, and everything to do with the value you chose. This is why we made sure we named the buttons from top to bottom in the order our list was set.</t>
  </si>
  <si>
    <t>A couple of additional points of interest here:</t>
  </si>
  <si>
    <t>1. Only one Option Button within the frame can be selected at a time. If you add a button outside the frame, however, it could be selected as well as one from within the frame. Likewise if you have multiple frames… one in each.</t>
  </si>
  <si>
    <t>2. Only one cell link needed to be set up. This setting affects all option buttons within the frame.
right-click the control, and then click Format Control.
To set the control properties, do the following:
   1. Under Value, specify the initial state of the option button by doing one of the following:
          * To display an option button that is selected, click Checked.
          * To display an option button that is cleared, click Unchecked.
   2. In the Cell link box, enter a cell reference that contains the current state of the option button.
      The linked cell returns the number of the selected option button in the group of options. Use the same linked cell for all options in a group. The first option button returns a 1, the second option button returns a 2, and so on. If you have two or more option groups on the same worksheet, use a different linked cell for each option group.
      Use the returned number in a formula to respond to the selected option.
      For example, a personnel form, with a Job type group box, contains two option buttons labeled Full-time and Part-time linked to cell C1. After a user selects one of the two options, the following formula in cell D1 evaluates to "Full-time" if the first option button is selected or "Part-time" if the second option button is selected.
      =IF(C1=1,"Full-time","Part-time")
      If you have three or more options to evaluate in the same group of options, you can use the CHOOSE or LOOKUP functions in a similar manner.</t>
  </si>
  <si>
    <t># Select the cell.
# Choose Conditional Formatting from the Format menu. Excel displays the Conditional Formatting dialog box</t>
  </si>
  <si>
    <t>Conditional Formatting</t>
  </si>
  <si>
    <t>Select: Shipping Or Pickup:</t>
  </si>
  <si>
    <t>Sending us your order indicates you have read and agree to our terms and conditions. Click here if you haven't.</t>
  </si>
  <si>
    <t>JPG images on a DVD Data Disk</t>
  </si>
  <si>
    <t>DVD Slide Show Disk with images stored on disk</t>
  </si>
  <si>
    <t>SS disk</t>
  </si>
  <si>
    <t>Disks</t>
  </si>
  <si>
    <t>Select disk type</t>
  </si>
  <si>
    <t>Data disk</t>
  </si>
  <si>
    <t>thumbdrive</t>
  </si>
  <si>
    <t>Music on disk?</t>
  </si>
  <si>
    <t>Initial shipping</t>
  </si>
  <si>
    <t>Thumbnail shipping</t>
  </si>
  <si>
    <t>Prints shipping</t>
  </si>
  <si>
    <t>Percentage</t>
  </si>
  <si>
    <t>Duplicates or Extra CD data disks instead of DVD data disks</t>
  </si>
  <si>
    <t>Duplicate or Extra DVD DATA Disk Sets</t>
  </si>
  <si>
    <t>Duplicates or Extra DVD Slide Show Disk Sets</t>
  </si>
  <si>
    <t>Total for Dupes</t>
  </si>
  <si>
    <t>=IF(cell value = this value,then answer 1,otherwise answer 2)</t>
  </si>
  <si>
    <t>I want to pay extra to have someone sign for delivery at my location</t>
  </si>
  <si>
    <t>USA Only</t>
  </si>
  <si>
    <t>Call for Waupun drop off: 800-844-1393</t>
  </si>
  <si>
    <t>This is your estimated TOTAL :</t>
  </si>
  <si>
    <r>
      <t xml:space="preserve">Create a drop-down list from a range of cells   
Show All
Hide All
To make data entry easier, or to limit entries to certain items that you define, you can create a drop-down list of valid entries that is compiled from cells elsewhere on the worksheet. When you create a drop-down list for a cell, it displays an arrow next to that cell. To enter information in that cell, click the arrow, and then click the entry that you want. 
To create a drop-down list from a range of cells, </t>
    </r>
    <r>
      <rPr>
        <b/>
        <sz val="14"/>
        <color indexed="12"/>
        <rFont val="Arial"/>
        <family val="2"/>
      </rPr>
      <t>use the Validation command under the Data menu.</t>
    </r>
    <r>
      <rPr>
        <sz val="14"/>
        <rFont val="Arial"/>
        <family val="2"/>
      </rPr>
      <t xml:space="preserve">
To create a list of valid entries for the drop-down list, type the entries in a single column or row without blank cells. For example:  A 
1 Sales 
2 Finance 
3 R&amp;D 
4 MIS 
 Note   You may want to sort the data in the order that you want it to appear in the drop-down list.
If you want to use another worksheet or another workbook, do one of the following:
Use a different worksheet in the same workbook   Type the list on that worksheet, and then define a name (name: A word or string of characters that represents a cell, range of cells, formula, or constant value. Use easy-to-understand names, such as Products, to refer to hard to understand ranges, such as Sales!C20:C30.) for the list.
How?
Select the cell, range of cells, or nonadjacent selections (nonadjacent selection: A selection of two or more cells or ranges that don't touch each other. When plotting nonadjacent selections in a chart, make sure that the combined selections form a rectangular shape.) that you want to name. 
Click the Name box at the left end of the formula bar (formula bar: A bar at the top of the Excel window that you use to enter or edit values or formulas in cells or charts. Displays the constant value or formula stored in the active cell.). 
 Name box
Type the name for the cells, for example, ValidDepts. 
Press ENTER. 
 Note   You cannot name a cell while you are changing the contents of the cell.
Use a different worksheet in a different workbook  Type the list on that worksheet, and then define a name with an external reference to the list. 
How?
</t>
    </r>
  </si>
  <si>
    <t>Copy below from order-form.xls</t>
  </si>
  <si>
    <t>Check Sales Taxes</t>
  </si>
  <si>
    <t>Check postage costs</t>
  </si>
  <si>
    <t>Shipping</t>
  </si>
  <si>
    <t>We look forward to working with
with you on your project!</t>
  </si>
  <si>
    <t>Please send a personal check or Money Order or Bank Check with your order.</t>
  </si>
  <si>
    <t>Deposit To Send:</t>
  </si>
  <si>
    <t>{"IsHide":false,"SheetId":0,"Name":"Sheet1","HiddenRow":0,"VisibleRange":"","SheetTheme":{"TabColor":"","BodyColor":"","BodyImage":""}}</t>
  </si>
  <si>
    <t>{"IsHide":true,"SheetId":0,"Name":"Control sheet","HiddenRow":0,"VisibleRange":"","SheetTheme":{"TabColor":"","BodyColor":"","BodyImage":""}}</t>
  </si>
  <si>
    <t>{"IsHide":true,"SheetId":0,"Name":"Dropdown lists","HiddenRow":0,"VisibleRange":"","SheetTheme":{"TabColor":"","BodyColor":"","BodyImage":""}}</t>
  </si>
  <si>
    <t>{"IsHide":true,"SheetId":0,"Name":"Conditional Formatting","HiddenRow":0,"VisibleRange":"","SheetTheme":{"TabColor":"","BodyColor":"","BodyImage":""}}</t>
  </si>
  <si>
    <t>{"IsHide":true,"SheetId":0,"Name":"Group box with buttons","HiddenRow":0,"VisibleRange":"","SheetTheme":{"TabColor":"","BodyColor":"","BodyImage":""}}</t>
  </si>
  <si>
    <t>{"IsHide":true,"SheetId":0,"Name":"Changes to make","HiddenRow":0,"VisibleRange":"","SheetTheme":{"TabColor":"","BodyColor":"","BodyImage":""}}</t>
  </si>
  <si>
    <t>{"IsHide":true,"SheetId":0,"Name":"Check boxes","HiddenRow":0,"VisibleRange":"","SheetTheme":{"TabColor":"","BodyColor":"","BodyImage":""}}</t>
  </si>
  <si>
    <t>Sorry but USA orders ONLY!</t>
  </si>
  <si>
    <t>_Ctrl_1</t>
  </si>
  <si>
    <t>{"WidgetClassification":3,"State":1,"HyperlinkFlavor":0,"Placement":0,"LinkTarget":0,"CellName":"_Ctrl_1","CellAddress":"='Sheet1'!$C$34","WidgetName":8,"HiddenRow":1,"SheetCodeName":null,"ControlId":null}</t>
  </si>
  <si>
    <t>_Ctrl_2</t>
  </si>
  <si>
    <t>_Ctrl_3</t>
  </si>
  <si>
    <t>{"WidgetClassification":3,"State":1,"HyperlinkFlavor":0,"Placement":0,"LinkTarget":0,"CellName":"_Ctrl_3","CellAddress":"='Sheet1'!$D$10","WidgetName":8,"HiddenRow":3,"SheetCodeName":null,"ControlId":null}</t>
  </si>
  <si>
    <t>_Ctrl_4</t>
  </si>
  <si>
    <t>{"WidgetClassification":3,"State":1,"HyperlinkFlavor":0,"Placement":0,"LinkTarget":0,"CellName":"_Ctrl_4","CellAddress":"='Sheet1'!$D$11","WidgetName":8,"HiddenRow":4,"SheetCodeName":null,"ControlId":null}</t>
  </si>
  <si>
    <t>_Ctrl_5</t>
  </si>
  <si>
    <t>{"WidgetClassification":3,"State":1,"HyperlinkFlavor":0,"Placement":0,"LinkTarget":0,"CellName":"_Ctrl_5","CellAddress":"='Sheet1'!$C$10","WidgetName":8,"HiddenRow":5,"SheetCodeName":null,"ControlId":null}</t>
  </si>
  <si>
    <t>_Ctrl_6</t>
  </si>
  <si>
    <t>{"WidgetClassification":3,"State":1,"HyperlinkFlavor":1,"Placement":0,"LinkTarget":0,"CellName":"_Ctrl_6","CellAddress":"='Sheet1'!$C$6","WidgetName":8,"HiddenRow":6,"SheetCodeName":null,"ControlId":"button"}</t>
  </si>
  <si>
    <t>City, State, Zip</t>
  </si>
  <si>
    <t>Street Address</t>
  </si>
  <si>
    <t>Please note that we will not transfer Porn or Nude slides or photos.
Please send them to our competition.</t>
  </si>
  <si>
    <t>Check Here:</t>
  </si>
  <si>
    <t>Phone Number</t>
  </si>
  <si>
    <t>op @ 123slide.NET 800-844-1393</t>
  </si>
  <si>
    <t>_Ctrl_7</t>
  </si>
  <si>
    <t>Crop</t>
  </si>
  <si>
    <t>No Crop</t>
  </si>
  <si>
    <t>_Ctrl_8</t>
  </si>
  <si>
    <t>_Ctrl_9</t>
  </si>
  <si>
    <t>Do Not Crop</t>
  </si>
  <si>
    <t>{"WidgetClassification":0,"State":1,"IsRequired":false,"ListItem":"","VlookupRange":"","Direction":0,"Rows":0,"Columns":1,"CellName":"_Ctrl_9","CellAddress":"='Sheet1'!$U$26","WidgetName":7,"HiddenRow":9,"SheetCodeName":null,"ControlId":null}</t>
  </si>
  <si>
    <t>CROP</t>
  </si>
  <si>
    <t>Don't Crop</t>
  </si>
  <si>
    <t>_Ctrl_10</t>
  </si>
  <si>
    <t>Not Crop</t>
  </si>
  <si>
    <t>_Ctrl_11</t>
  </si>
  <si>
    <t>_Ctrl_12</t>
  </si>
  <si>
    <t>No do not crop</t>
  </si>
  <si>
    <t>Yes, crop.</t>
  </si>
  <si>
    <t>_Ctrl_13</t>
  </si>
  <si>
    <t>_Ctrl_14</t>
  </si>
  <si>
    <t>_Ctrl_15</t>
  </si>
  <si>
    <t>_Ctrl_16</t>
  </si>
  <si>
    <t>_Ctrl_17</t>
  </si>
  <si>
    <t>crop</t>
  </si>
  <si>
    <t>no crop</t>
  </si>
  <si>
    <t>YES CROP</t>
  </si>
  <si>
    <t>NO CROP</t>
  </si>
  <si>
    <t>YES. Crop image to fit print size.</t>
  </si>
  <si>
    <t>NO. Leave white on two sides.</t>
  </si>
  <si>
    <t>{"WidgetClassification":0,"State":1,"IsRequired":false,"ListItem":"YES. Crop image to fit print size.\r\nNO. Leave white on two sides.","VlookupRange":"","Direction":0,"Rows":0,"Columns":1,"CellName":"_Ctrl_11","CellAddress":"='Sheet1'!$C$30","WidgetName":7,"HiddenRow":11,"SheetCodeName":null,"ControlId":"CropOrNot"}</t>
  </si>
  <si>
    <t>Email address</t>
  </si>
  <si>
    <t>Normal Slides To Prints total</t>
  </si>
  <si>
    <r>
      <t xml:space="preserve">RUSH SERVICE: Work my job on Overtime. I NEED it now.
</t>
    </r>
    <r>
      <rPr>
        <sz val="8"/>
        <rFont val="Arial"/>
        <family val="2"/>
      </rPr>
      <t>Send FULL payment as Money Order or Official Bank Check.
Personal checks take 5 business days to clear.</t>
    </r>
  </si>
  <si>
    <t>FREE disk with images included with your prints!</t>
  </si>
  <si>
    <t>If you want to pay extra for insurance on your return shipment, enter how much Insurance here
and we will figure out what that will cost once we weigh your project.</t>
  </si>
  <si>
    <t>Data Disk</t>
  </si>
  <si>
    <t>DVD Slide Show Disk</t>
  </si>
  <si>
    <t>{"WidgetClassification":0,"State":1,"IsRequired":false,"ListItem":"Data Disk\r\nDVD Slide Show Disk","VlookupRange":"","Direction":0,"Rows":0,"Columns":1,"CellName":"_Ctrl_12","CellAddress":"='Sheet1'!$C$32","WidgetName":7,"HiddenRow":12,"SheetCodeName":null,"ControlId":"Disk-Choice"}</t>
  </si>
  <si>
    <t># of Prints</t>
  </si>
  <si>
    <t>FILL IN YOUR NUMBER OF PRINTS DESIRED</t>
  </si>
  <si>
    <t>These slides to 4x6" prints</t>
  </si>
  <si>
    <t>These slides to 5x7" prints</t>
  </si>
  <si>
    <t>These slides to 8x10" prints</t>
  </si>
  <si>
    <r>
      <rPr>
        <b/>
        <sz val="14"/>
        <rFont val="Arial"/>
        <family val="2"/>
      </rPr>
      <t>These slides to 4x6" prints</t>
    </r>
    <r>
      <rPr>
        <sz val="8"/>
        <rFont val="Arial"/>
        <family val="2"/>
      </rPr>
      <t xml:space="preserve">
</t>
    </r>
  </si>
  <si>
    <r>
      <rPr>
        <b/>
        <sz val="14"/>
        <rFont val="Arial"/>
        <family val="2"/>
      </rPr>
      <t>These slides to 5x7" prints</t>
    </r>
    <r>
      <rPr>
        <sz val="8"/>
        <rFont val="Arial"/>
        <family val="2"/>
      </rPr>
      <t xml:space="preserve">
</t>
    </r>
  </si>
  <si>
    <r>
      <rPr>
        <b/>
        <sz val="14"/>
        <rFont val="Arial"/>
        <family val="2"/>
      </rPr>
      <t>These slides to 8x10" prints</t>
    </r>
    <r>
      <rPr>
        <sz val="8"/>
        <rFont val="Arial"/>
        <family val="2"/>
      </rPr>
      <t xml:space="preserve">
</t>
    </r>
  </si>
  <si>
    <t>$35 Minimum Order + Shipping</t>
  </si>
  <si>
    <t>#</t>
  </si>
  <si>
    <t>old</t>
  </si>
  <si>
    <t>slides</t>
  </si>
  <si>
    <t>Scanning</t>
  </si>
  <si>
    <t>Printing</t>
  </si>
  <si>
    <t>total</t>
  </si>
  <si>
    <t>5x7</t>
  </si>
  <si>
    <t>8x10</t>
  </si>
  <si>
    <t>4x6</t>
  </si>
  <si>
    <r>
      <t xml:space="preserve">Shipping </t>
    </r>
    <r>
      <rPr>
        <sz val="8"/>
        <rFont val="Arial"/>
        <family val="2"/>
      </rPr>
      <t>is estimated and will be determined by the final weight and distance. We don't know what your job will weigh but return shipping should be very close to our estimate.</t>
    </r>
  </si>
  <si>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All","Reset":"Reset","Update":"Update","Back":"Back"},"BrowserAndLocation":{"Browsers":[{"Name":"firefox.exe"}],"ConversionPath":"F:\\A_WebPage\\_Business Sites\\oldphoto.COM\\pages"},"AdvancedSettingsModels":[],"Dropbox":{"AccessToken":"","AccessSecret":""},"SpreadsheetServer":{"Username":"","Password":"","ServerUrl":""},"ConfigureSubmitDefault":{"Email":"affordablescanning@gmail.com"},"MessageBubble":{"Close":false,"TopMsg":0}}</t>
  </si>
  <si>
    <t>{"IsHide":true,"SheetId":0,"Name":"Compare changes","HiddenRow":0,"VisibleRange":"","SheetTheme":{"TabColor":"","BodyColor":"","BodyImage":""}}</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</si>
  <si>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false,"IsPrint":true,"IsPrintAll":false,"IsReset":true,"IsUpdate":true},"AspnetConfig":{"BrowseUrl":"http://localhost/ssc","FileExtension":0},"NodejsConfig":{"LocalPort":3000},"ConfigureSubmit":{"IsShowCaptcha":false,"IsUseSscWebServer":true,"ReceiverCode":"affordablescanning@gmail.com","IsFreeService":false,"IsAdvanceService":true,"IsDemonstrationService":false,"AfterSuccessfulSubmit":"","AfterFailSubmit":"","AfterCancelWizard":"","IsUseOwnWebServer":false,"OwnWebServerURL":"","OwnWebServerTarget":"","SubmitTarget":0},"Flavor":0,"Edition":2,"IgnoreBgInputCell":false}</t>
  </si>
  <si>
    <t>Free Data Disk</t>
  </si>
  <si>
    <t>One disk is free.</t>
  </si>
  <si>
    <t xml:space="preserve"> Do you want Duplicate Disks?</t>
  </si>
  <si>
    <t>If you want to wait for us to bill you for the balance:</t>
  </si>
  <si>
    <t>DEPOSIT To Send. We will bill for balance due.</t>
  </si>
  <si>
    <t>We need you to fill in this form on-line, print it out,
and then sign it on line #13 before you send it to us.</t>
  </si>
  <si>
    <t>Select CROP option on line 29.</t>
  </si>
  <si>
    <t>FULL AMOUNT To Send.
For Quicker Turnaround:</t>
  </si>
  <si>
    <t>If you trust your count and do not want a refund for counting mistakes</t>
  </si>
  <si>
    <t>400 Bittersweet Lane</t>
  </si>
  <si>
    <t>Affordable Old Photo
400 Bittersweet Lane
Waupun, WI 53963
Call to drop off: 800-844-1393</t>
  </si>
  <si>
    <t>We make GLOSSY PRINTS only.</t>
  </si>
  <si>
    <t>Copyright © 2017
PRINT AT 80% FOR BEST RESULTS.</t>
  </si>
  <si>
    <t xml:space="preserve"> Note to ARTISTS: we do not do color matching.
We look for pleasing color on every scan. </t>
  </si>
  <si>
    <t>Your Name</t>
  </si>
  <si>
    <t>Signature:_______________________________</t>
  </si>
  <si>
    <t>Total</t>
  </si>
  <si>
    <r>
      <t xml:space="preserve">Order Form #4
Slides To Prints
</t>
    </r>
    <r>
      <rPr>
        <b/>
        <sz val="14"/>
        <rFont val="Arial"/>
        <family val="2"/>
      </rPr>
      <t>One or 1 million</t>
    </r>
  </si>
  <si>
    <t>Fill out online to calculate Shipping!
Print out and send with order.</t>
  </si>
  <si>
    <t>Note: Because of possible damage,
we do NOT clean your films. Clean gently with a microfiber cloth before you send them. 
You will be happier if you do this.</t>
  </si>
  <si>
    <t>{"WidgetClassification":3,"State":1,"HyperlinkFlavor":0,"Placement":0,"LinkTarget":3,"CellName":"_Ctrl_13","CellAddress":"='Sheet1'!$B$26","WidgetName":8,"HiddenRow":13,"SheetCodeName":null,"ControlId":null}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</si>
</sst>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quot;$&quot;#,##0.00"/>
    <numFmt numFmtId="165" formatCode="General\ &quot;Days to Work&quot;"/>
  </numFmts>
  <fonts count="45" x14ac:knownFonts="1">
    <font>
      <sz val="14"/>
      <name val="Arial"/>
    </font>
    <font>
      <sz val="14"/>
      <name val="Arial"/>
      <family val="2"/>
    </font>
    <font>
      <sz val="8"/>
      <name val="Arial"/>
      <family val="2"/>
    </font>
    <font>
      <b/>
      <sz val="8"/>
      <name val="Arial"/>
      <family val="2"/>
    </font>
    <font>
      <sz val="8"/>
      <color indexed="43"/>
      <name val="Arial"/>
      <family val="2"/>
    </font>
    <font>
      <b/>
      <sz val="8"/>
      <name val="Arial"/>
      <family val="2"/>
    </font>
    <font>
      <sz val="8"/>
      <name val="Arial"/>
      <family val="2"/>
    </font>
    <font>
      <u/>
      <sz val="14"/>
      <color indexed="12"/>
      <name val="Arial"/>
      <family val="2"/>
    </font>
    <font>
      <b/>
      <sz val="10"/>
      <name val="Arial"/>
      <family val="2"/>
    </font>
    <font>
      <b/>
      <sz val="8"/>
      <color indexed="18"/>
      <name val="Arial"/>
      <family val="2"/>
    </font>
    <font>
      <sz val="20"/>
      <name val="Arial"/>
      <family val="2"/>
    </font>
    <font>
      <sz val="14"/>
      <name val="Arial"/>
      <family val="2"/>
    </font>
    <font>
      <sz val="8"/>
      <color indexed="20"/>
      <name val="Arial"/>
      <family val="2"/>
    </font>
    <font>
      <sz val="8"/>
      <color indexed="18"/>
      <name val="Arial"/>
      <family val="2"/>
    </font>
    <font>
      <sz val="10"/>
      <name val="Arial"/>
      <family val="2"/>
    </font>
    <font>
      <b/>
      <sz val="8"/>
      <color indexed="16"/>
      <name val="Arial"/>
      <family val="2"/>
    </font>
    <font>
      <b/>
      <sz val="14"/>
      <name val="Arial"/>
      <family val="2"/>
    </font>
    <font>
      <b/>
      <sz val="9"/>
      <name val="Arial"/>
      <family val="2"/>
    </font>
    <font>
      <u/>
      <sz val="10"/>
      <name val="Arial"/>
      <family val="2"/>
    </font>
    <font>
      <b/>
      <sz val="12"/>
      <color indexed="18"/>
      <name val="Arial"/>
      <family val="2"/>
    </font>
    <font>
      <b/>
      <sz val="11"/>
      <color indexed="18"/>
      <name val="Arial"/>
      <family val="2"/>
    </font>
    <font>
      <b/>
      <sz val="11"/>
      <name val="Arial"/>
      <family val="2"/>
    </font>
    <font>
      <b/>
      <sz val="20"/>
      <name val="Arial"/>
      <family val="2"/>
    </font>
    <font>
      <b/>
      <sz val="18"/>
      <name val="Arial"/>
      <family val="2"/>
    </font>
    <font>
      <b/>
      <sz val="24"/>
      <name val="Arial"/>
      <family val="2"/>
    </font>
    <font>
      <b/>
      <sz val="12"/>
      <name val="Arial"/>
      <family val="2"/>
    </font>
    <font>
      <sz val="14"/>
      <color indexed="18"/>
      <name val="Arial"/>
      <family val="2"/>
    </font>
    <font>
      <sz val="9"/>
      <name val="Arial"/>
      <family val="2"/>
    </font>
    <font>
      <b/>
      <sz val="9"/>
      <name val="Arial"/>
      <family val="2"/>
    </font>
    <font>
      <b/>
      <sz val="14"/>
      <color indexed="12"/>
      <name val="Arial"/>
      <family val="2"/>
    </font>
    <font>
      <sz val="9"/>
      <name val="Arial"/>
      <family val="2"/>
    </font>
    <font>
      <b/>
      <sz val="16"/>
      <name val="Arial"/>
      <family val="2"/>
    </font>
    <font>
      <b/>
      <sz val="8"/>
      <color indexed="20"/>
      <name val="Arial"/>
      <family val="2"/>
    </font>
    <font>
      <b/>
      <sz val="14"/>
      <name val="Arial"/>
      <family val="2"/>
    </font>
    <font>
      <sz val="14"/>
      <name val="Arial"/>
      <family val="2"/>
    </font>
    <font>
      <sz val="9"/>
      <color indexed="81"/>
      <name val="Tahoma"/>
      <family val="2"/>
    </font>
    <font>
      <b/>
      <sz val="9"/>
      <color indexed="81"/>
      <name val="Tahoma"/>
      <family val="2"/>
    </font>
    <font>
      <sz val="8"/>
      <color rgb="FF000000"/>
      <name val="Tahoma"/>
      <family val="2"/>
    </font>
    <font>
      <u/>
      <sz val="8"/>
      <color indexed="12"/>
      <name val="Arial"/>
      <family val="2"/>
    </font>
    <font>
      <u/>
      <sz val="11"/>
      <color indexed="12"/>
      <name val="Arial"/>
      <family val="2"/>
    </font>
    <font>
      <sz val="8"/>
      <color theme="9" tint="0.79998168889431442"/>
      <name val="Arial"/>
      <family val="2"/>
    </font>
    <font>
      <sz val="11"/>
      <name val="Arial"/>
      <family val="2"/>
    </font>
    <font>
      <b/>
      <sz val="14"/>
      <color indexed="16"/>
      <name val="Arial"/>
      <family val="2"/>
    </font>
    <font>
      <b/>
      <sz val="12"/>
      <color rgb="FFFF0000"/>
      <name val="Arial"/>
      <family val="2"/>
    </font>
    <font>
      <sz val="12"/>
      <name val="Arial"/>
      <family val="2"/>
    </font>
  </fonts>
  <fills count="1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5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rgb="FFFDE9D9"/>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CC00"/>
        <bgColor indexed="64"/>
      </patternFill>
    </fill>
    <fill>
      <patternFill patternType="solid">
        <fgColor theme="8" tint="0.79998168889431442"/>
        <bgColor indexed="64"/>
      </patternFill>
    </fill>
    <fill>
      <patternFill patternType="solid">
        <fgColor theme="0" tint="-0.3499862666707357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cellStyleXfs>
  <cellXfs count="287">
    <xf numFmtId="0" fontId="0" fillId="0" borderId="0" xfId="0"/>
    <xf numFmtId="0" fontId="0" fillId="0" borderId="0" xfId="0" applyAlignment="1">
      <alignment wrapText="1"/>
    </xf>
    <xf numFmtId="0" fontId="2" fillId="0" borderId="0" xfId="0" applyFont="1"/>
    <xf numFmtId="0" fontId="2" fillId="0" borderId="0" xfId="0" applyFont="1" applyAlignment="1">
      <alignment horizontal="right" vertical="top" wrapText="1"/>
    </xf>
    <xf numFmtId="0" fontId="2" fillId="0" borderId="0" xfId="0" applyFont="1" applyAlignment="1">
      <alignment horizontal="center" vertical="top" wrapText="1"/>
    </xf>
    <xf numFmtId="44" fontId="2" fillId="0" borderId="0" xfId="0" applyNumberFormat="1" applyFont="1" applyBorder="1" applyAlignment="1">
      <alignment horizontal="center"/>
    </xf>
    <xf numFmtId="22" fontId="2" fillId="0" borderId="0" xfId="0" applyNumberFormat="1" applyFont="1"/>
    <xf numFmtId="0" fontId="13" fillId="0" borderId="0" xfId="0" applyFont="1" applyFill="1" applyBorder="1" applyAlignment="1">
      <alignment horizontal="center"/>
    </xf>
    <xf numFmtId="44" fontId="2" fillId="0" borderId="0" xfId="1" applyFont="1" applyBorder="1" applyAlignment="1">
      <alignment horizontal="center"/>
    </xf>
    <xf numFmtId="0" fontId="5" fillId="0" borderId="0" xfId="0" applyFont="1" applyBorder="1" applyAlignment="1"/>
    <xf numFmtId="0" fontId="2" fillId="0" borderId="1" xfId="0" applyFont="1" applyBorder="1" applyAlignment="1">
      <alignment horizontal="right" vertical="center" wrapText="1"/>
    </xf>
    <xf numFmtId="0" fontId="2" fillId="0"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12" fillId="0" borderId="0" xfId="0" applyNumberFormat="1" applyFont="1" applyAlignment="1">
      <alignment horizontal="center" vertical="center"/>
    </xf>
    <xf numFmtId="0" fontId="2" fillId="0" borderId="0" xfId="0" applyFont="1" applyProtection="1">
      <protection locked="0" hidden="1"/>
    </xf>
    <xf numFmtId="0" fontId="2" fillId="0" borderId="0" xfId="0" applyFont="1" applyBorder="1" applyAlignment="1">
      <alignment horizontal="right" vertical="top" wrapText="1"/>
    </xf>
    <xf numFmtId="0" fontId="2" fillId="0" borderId="0" xfId="0" applyFont="1" applyAlignment="1">
      <alignment vertical="center"/>
    </xf>
    <xf numFmtId="0" fontId="13" fillId="0" borderId="0" xfId="0" applyFont="1" applyFill="1" applyBorder="1" applyAlignment="1">
      <alignment horizontal="center" wrapText="1"/>
    </xf>
    <xf numFmtId="0" fontId="18" fillId="0" borderId="0" xfId="2" applyFont="1" applyAlignment="1" applyProtection="1"/>
    <xf numFmtId="0" fontId="3" fillId="0" borderId="0" xfId="0" applyFont="1"/>
    <xf numFmtId="0" fontId="2" fillId="0" borderId="0" xfId="0" applyFont="1" applyAlignment="1">
      <alignment horizontal="center"/>
    </xf>
    <xf numFmtId="0" fontId="2" fillId="0" borderId="0" xfId="0" applyNumberFormat="1" applyFont="1"/>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xf numFmtId="0" fontId="2" fillId="0" borderId="0" xfId="0" applyFont="1" applyAlignment="1">
      <alignment wrapText="1"/>
    </xf>
    <xf numFmtId="0" fontId="10" fillId="0" borderId="0" xfId="0" applyFont="1" applyAlignment="1">
      <alignment horizontal="left" vertical="top" wrapText="1"/>
    </xf>
    <xf numFmtId="0" fontId="24" fillId="0" borderId="0" xfId="0" applyFont="1" applyAlignment="1">
      <alignment vertical="top" wrapText="1"/>
    </xf>
    <xf numFmtId="0" fontId="0" fillId="0" borderId="0" xfId="0" applyAlignment="1">
      <alignment vertical="top" wrapText="1"/>
    </xf>
    <xf numFmtId="0" fontId="0" fillId="3" borderId="0" xfId="0" applyFill="1"/>
    <xf numFmtId="44" fontId="3" fillId="0" borderId="0" xfId="0" applyNumberFormat="1" applyFont="1"/>
    <xf numFmtId="0" fontId="24" fillId="0" borderId="0" xfId="0" applyFont="1"/>
    <xf numFmtId="0" fontId="23" fillId="0" borderId="0" xfId="0" applyFont="1" applyAlignment="1">
      <alignment horizontal="center" wrapText="1"/>
    </xf>
    <xf numFmtId="44" fontId="3" fillId="4" borderId="1" xfId="1" applyFont="1" applyFill="1" applyBorder="1" applyAlignment="1">
      <alignment horizontal="center" vertical="center"/>
    </xf>
    <xf numFmtId="0" fontId="5" fillId="0" borderId="0" xfId="0" applyFont="1" applyFill="1" applyBorder="1" applyAlignment="1">
      <alignment horizontal="center"/>
    </xf>
    <xf numFmtId="0" fontId="16" fillId="0" borderId="0" xfId="0" applyFont="1" applyBorder="1" applyAlignment="1"/>
    <xf numFmtId="0" fontId="14" fillId="0" borderId="0" xfId="0" applyFont="1" applyBorder="1" applyAlignment="1">
      <alignment horizontal="center"/>
    </xf>
    <xf numFmtId="0" fontId="9" fillId="0" borderId="0" xfId="0" applyFont="1" applyFill="1" applyBorder="1" applyAlignment="1">
      <alignment horizontal="center"/>
    </xf>
    <xf numFmtId="0" fontId="6" fillId="0" borderId="1" xfId="0" applyFont="1" applyBorder="1" applyAlignment="1">
      <alignment horizontal="center"/>
    </xf>
    <xf numFmtId="44" fontId="2" fillId="0" borderId="6" xfId="1" applyFont="1" applyBorder="1" applyAlignment="1">
      <alignment horizontal="center"/>
    </xf>
    <xf numFmtId="44" fontId="2" fillId="0" borderId="7" xfId="1" applyFont="1" applyBorder="1" applyAlignment="1">
      <alignment horizontal="center"/>
    </xf>
    <xf numFmtId="0" fontId="5" fillId="0" borderId="8" xfId="2" applyFont="1" applyBorder="1" applyAlignment="1" applyProtection="1">
      <alignment horizontal="right" vertical="center" wrapText="1"/>
    </xf>
    <xf numFmtId="0" fontId="5" fillId="0" borderId="9" xfId="0" applyFont="1" applyFill="1" applyBorder="1" applyAlignment="1">
      <alignment horizontal="center"/>
    </xf>
    <xf numFmtId="0" fontId="6" fillId="0" borderId="9" xfId="0" applyFont="1" applyBorder="1" applyAlignment="1">
      <alignment horizontal="center"/>
    </xf>
    <xf numFmtId="44" fontId="2" fillId="0" borderId="10" xfId="1" applyFont="1" applyBorder="1" applyAlignment="1">
      <alignment horizontal="center"/>
    </xf>
    <xf numFmtId="44" fontId="5" fillId="0" borderId="11" xfId="1" applyFont="1" applyBorder="1" applyAlignment="1">
      <alignment horizontal="center" vertical="center"/>
    </xf>
    <xf numFmtId="44" fontId="2" fillId="0" borderId="6" xfId="1" applyFont="1" applyBorder="1" applyAlignment="1">
      <alignment horizontal="center" vertical="center"/>
    </xf>
    <xf numFmtId="0" fontId="2" fillId="0" borderId="12" xfId="0" applyFont="1" applyBorder="1" applyAlignment="1">
      <alignment horizontal="right" vertical="center" wrapText="1"/>
    </xf>
    <xf numFmtId="44" fontId="2" fillId="0" borderId="7" xfId="1" applyFont="1" applyBorder="1" applyAlignment="1">
      <alignment horizontal="center" vertical="center"/>
    </xf>
    <xf numFmtId="0" fontId="2" fillId="0" borderId="8" xfId="0" applyFont="1" applyBorder="1" applyAlignment="1">
      <alignment horizontal="right" vertical="center" wrapText="1"/>
    </xf>
    <xf numFmtId="0" fontId="13" fillId="2"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44" fontId="2" fillId="0" borderId="10" xfId="1" applyFont="1" applyBorder="1" applyAlignment="1">
      <alignment horizontal="center" vertical="center"/>
    </xf>
    <xf numFmtId="0" fontId="6" fillId="0" borderId="11" xfId="0" applyFont="1" applyBorder="1" applyAlignment="1">
      <alignment horizontal="center"/>
    </xf>
    <xf numFmtId="0" fontId="5" fillId="3" borderId="13" xfId="2" applyFont="1" applyFill="1" applyBorder="1" applyAlignment="1" applyProtection="1">
      <alignment horizontal="center" vertical="center" wrapText="1"/>
    </xf>
    <xf numFmtId="0" fontId="2" fillId="0" borderId="0" xfId="0" applyFont="1" applyFill="1" applyBorder="1" applyAlignment="1">
      <alignment horizontal="center"/>
    </xf>
    <xf numFmtId="0" fontId="5" fillId="0" borderId="14" xfId="0" applyFont="1" applyBorder="1" applyAlignment="1">
      <alignment horizontal="right" vertical="center" wrapText="1"/>
    </xf>
    <xf numFmtId="165" fontId="2" fillId="0" borderId="15" xfId="0" applyNumberFormat="1" applyFont="1" applyBorder="1" applyAlignment="1">
      <alignment horizontal="center" vertical="center"/>
    </xf>
    <xf numFmtId="0" fontId="4" fillId="2" borderId="15" xfId="0" applyFont="1" applyFill="1" applyBorder="1" applyAlignment="1">
      <alignment horizontal="center" vertical="center"/>
    </xf>
    <xf numFmtId="0" fontId="5" fillId="0" borderId="15" xfId="0" applyFont="1" applyBorder="1" applyAlignment="1">
      <alignment horizontal="center" vertical="center"/>
    </xf>
    <xf numFmtId="44" fontId="2" fillId="0" borderId="16" xfId="0" applyNumberFormat="1" applyFont="1" applyBorder="1" applyAlignment="1">
      <alignment vertical="center"/>
    </xf>
    <xf numFmtId="0" fontId="3" fillId="0" borderId="14" xfId="0" applyFont="1" applyBorder="1" applyAlignment="1">
      <alignment horizontal="center"/>
    </xf>
    <xf numFmtId="44" fontId="5" fillId="4" borderId="16" xfId="1" applyFont="1" applyFill="1" applyBorder="1"/>
    <xf numFmtId="7"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2" fillId="0" borderId="17" xfId="0" applyFont="1" applyBorder="1"/>
    <xf numFmtId="0" fontId="2" fillId="0" borderId="11" xfId="0" applyFont="1" applyBorder="1"/>
    <xf numFmtId="0" fontId="2" fillId="0" borderId="6" xfId="0" applyFont="1" applyBorder="1"/>
    <xf numFmtId="44" fontId="2" fillId="0" borderId="9" xfId="1" applyFont="1" applyBorder="1" applyAlignment="1">
      <alignment vertical="center"/>
    </xf>
    <xf numFmtId="44" fontId="2" fillId="0" borderId="9" xfId="1" applyFont="1" applyBorder="1" applyAlignment="1">
      <alignment vertical="center" wrapText="1"/>
    </xf>
    <xf numFmtId="44" fontId="2" fillId="0" borderId="9" xfId="1" applyFont="1" applyBorder="1" applyAlignment="1">
      <alignment horizontal="center" vertical="center"/>
    </xf>
    <xf numFmtId="0" fontId="2" fillId="0" borderId="10" xfId="0" applyFont="1" applyBorder="1"/>
    <xf numFmtId="0" fontId="21" fillId="0" borderId="0" xfId="0" applyFont="1" applyAlignment="1">
      <alignment horizontal="center" wrapText="1"/>
    </xf>
    <xf numFmtId="0" fontId="9" fillId="3" borderId="13" xfId="2" applyFont="1" applyFill="1" applyBorder="1" applyAlignment="1" applyProtection="1">
      <alignment horizontal="center" wrapText="1"/>
    </xf>
    <xf numFmtId="44" fontId="2" fillId="0" borderId="0" xfId="1" applyFont="1" applyBorder="1" applyAlignment="1">
      <alignment vertical="center"/>
    </xf>
    <xf numFmtId="44" fontId="2" fillId="0" borderId="0" xfId="1" applyFont="1" applyBorder="1" applyAlignment="1">
      <alignment vertical="center" wrapText="1"/>
    </xf>
    <xf numFmtId="44" fontId="2" fillId="0" borderId="0" xfId="1" applyFont="1" applyBorder="1" applyAlignment="1">
      <alignment horizontal="center" vertical="center"/>
    </xf>
    <xf numFmtId="164" fontId="2" fillId="0" borderId="1" xfId="0" applyNumberFormat="1" applyFont="1" applyBorder="1" applyAlignment="1">
      <alignment horizontal="center"/>
    </xf>
    <xf numFmtId="22" fontId="2" fillId="0" borderId="18" xfId="0" applyNumberFormat="1" applyFont="1" applyBorder="1"/>
    <xf numFmtId="0" fontId="2" fillId="0" borderId="19" xfId="0" applyFont="1" applyBorder="1"/>
    <xf numFmtId="0" fontId="2" fillId="0" borderId="20" xfId="0" applyFont="1" applyBorder="1"/>
    <xf numFmtId="0" fontId="2" fillId="0" borderId="3" xfId="0" applyFont="1" applyBorder="1"/>
    <xf numFmtId="0" fontId="23" fillId="0" borderId="0" xfId="0" applyFont="1" applyAlignment="1">
      <alignment horizontal="center" vertical="top" wrapText="1"/>
    </xf>
    <xf numFmtId="44" fontId="2" fillId="0" borderId="5" xfId="1" applyFont="1" applyBorder="1" applyAlignment="1">
      <alignment horizontal="center"/>
    </xf>
    <xf numFmtId="44" fontId="5" fillId="0" borderId="14" xfId="1" applyFont="1" applyBorder="1" applyAlignment="1">
      <alignment horizontal="center"/>
    </xf>
    <xf numFmtId="44" fontId="3" fillId="4" borderId="21" xfId="1" applyFont="1" applyFill="1" applyBorder="1" applyAlignment="1">
      <alignment horizontal="center"/>
    </xf>
    <xf numFmtId="44" fontId="2" fillId="0" borderId="22" xfId="1" applyFont="1" applyBorder="1" applyAlignment="1">
      <alignment vertical="center"/>
    </xf>
    <xf numFmtId="0" fontId="5" fillId="0" borderId="24" xfId="2" applyFont="1" applyBorder="1" applyAlignment="1" applyProtection="1">
      <alignment horizontal="center" vertical="center" wrapText="1"/>
    </xf>
    <xf numFmtId="0" fontId="5" fillId="0" borderId="25" xfId="0" applyFont="1" applyFill="1" applyBorder="1" applyAlignment="1">
      <alignment horizontal="center"/>
    </xf>
    <xf numFmtId="0" fontId="2" fillId="0" borderId="26" xfId="0" applyNumberFormat="1" applyFont="1" applyFill="1" applyBorder="1" applyAlignment="1">
      <alignment horizontal="center" vertical="center"/>
    </xf>
    <xf numFmtId="0" fontId="6" fillId="0" borderId="26" xfId="0" applyFont="1" applyBorder="1" applyAlignment="1">
      <alignment horizontal="center"/>
    </xf>
    <xf numFmtId="0" fontId="5" fillId="0" borderId="27" xfId="2" applyFont="1" applyBorder="1" applyAlignment="1" applyProtection="1">
      <alignment horizontal="center" vertical="center" wrapText="1"/>
    </xf>
    <xf numFmtId="0" fontId="5" fillId="0" borderId="21" xfId="0" applyFont="1" applyFill="1" applyBorder="1" applyAlignment="1">
      <alignment horizontal="center"/>
    </xf>
    <xf numFmtId="0" fontId="2" fillId="0" borderId="28" xfId="0" applyFont="1" applyBorder="1" applyAlignment="1">
      <alignment horizontal="right" vertical="center" wrapText="1"/>
    </xf>
    <xf numFmtId="0" fontId="13" fillId="0" borderId="26" xfId="0" applyFont="1" applyFill="1" applyBorder="1" applyAlignment="1">
      <alignment horizontal="center" vertical="center"/>
    </xf>
    <xf numFmtId="0" fontId="2" fillId="0" borderId="17" xfId="0" applyFont="1" applyBorder="1" applyAlignment="1">
      <alignment horizontal="right" vertical="center" wrapText="1"/>
    </xf>
    <xf numFmtId="0" fontId="13" fillId="2" borderId="11"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2" fillId="0" borderId="0" xfId="0" applyNumberFormat="1" applyFont="1" applyFill="1" applyBorder="1" applyAlignment="1">
      <alignment horizontal="center" vertical="center"/>
    </xf>
    <xf numFmtId="44" fontId="5" fillId="0" borderId="0" xfId="1" applyFont="1" applyBorder="1" applyAlignment="1">
      <alignment horizontal="center" vertical="center"/>
    </xf>
    <xf numFmtId="44" fontId="2" fillId="0" borderId="13" xfId="1" applyFont="1" applyBorder="1" applyAlignment="1">
      <alignment horizontal="center" vertical="center"/>
    </xf>
    <xf numFmtId="0" fontId="13" fillId="0" borderId="0" xfId="0" applyFont="1" applyFill="1" applyBorder="1" applyAlignment="1">
      <alignment horizontal="center" vertical="center"/>
    </xf>
    <xf numFmtId="7" fontId="5" fillId="0" borderId="11" xfId="1" applyNumberFormat="1" applyFont="1" applyBorder="1" applyAlignment="1">
      <alignment horizontal="center" vertical="center"/>
    </xf>
    <xf numFmtId="7" fontId="5" fillId="0" borderId="9" xfId="1" applyNumberFormat="1" applyFont="1" applyBorder="1" applyAlignment="1">
      <alignment horizontal="center" vertical="center"/>
    </xf>
    <xf numFmtId="0" fontId="27" fillId="0" borderId="29" xfId="0" applyFont="1" applyBorder="1"/>
    <xf numFmtId="0" fontId="27" fillId="0" borderId="18" xfId="0" applyFont="1" applyBorder="1"/>
    <xf numFmtId="0" fontId="28" fillId="0" borderId="18" xfId="0" applyFont="1" applyBorder="1" applyAlignment="1">
      <alignment horizontal="center"/>
    </xf>
    <xf numFmtId="0" fontId="27" fillId="0" borderId="19" xfId="0" applyFont="1" applyBorder="1"/>
    <xf numFmtId="0" fontId="28" fillId="0" borderId="30" xfId="0" applyFont="1" applyFill="1" applyBorder="1" applyAlignment="1">
      <alignment horizontal="center"/>
    </xf>
    <xf numFmtId="0" fontId="28" fillId="0" borderId="0" xfId="0" applyFont="1" applyFill="1" applyBorder="1" applyAlignment="1">
      <alignment horizontal="center"/>
    </xf>
    <xf numFmtId="0" fontId="28" fillId="0" borderId="2" xfId="0" applyFont="1" applyFill="1" applyBorder="1" applyAlignment="1">
      <alignment horizontal="center"/>
    </xf>
    <xf numFmtId="0" fontId="27" fillId="0" borderId="30" xfId="0" applyFont="1" applyBorder="1"/>
    <xf numFmtId="0" fontId="28" fillId="0" borderId="0" xfId="0" applyFont="1" applyBorder="1" applyAlignment="1">
      <alignment horizontal="center"/>
    </xf>
    <xf numFmtId="0" fontId="27" fillId="0" borderId="0" xfId="0" applyFont="1" applyBorder="1"/>
    <xf numFmtId="0" fontId="27" fillId="0" borderId="2" xfId="0" applyFont="1" applyBorder="1"/>
    <xf numFmtId="0" fontId="27" fillId="0" borderId="31" xfId="2" applyFont="1" applyBorder="1" applyAlignment="1" applyProtection="1">
      <alignment horizontal="center" vertical="center" wrapText="1"/>
    </xf>
    <xf numFmtId="0" fontId="27" fillId="0" borderId="20" xfId="2" applyFont="1" applyBorder="1" applyAlignment="1" applyProtection="1">
      <alignment horizontal="center" vertical="center"/>
    </xf>
    <xf numFmtId="0" fontId="27" fillId="0" borderId="3" xfId="2" applyFont="1" applyBorder="1" applyAlignment="1" applyProtection="1">
      <alignment horizontal="center" vertical="center"/>
    </xf>
    <xf numFmtId="44" fontId="2" fillId="0" borderId="4" xfId="1" applyFont="1" applyBorder="1" applyAlignment="1">
      <alignment vertical="center"/>
    </xf>
    <xf numFmtId="44" fontId="2" fillId="0" borderId="8" xfId="1" applyFont="1" applyBorder="1" applyAlignment="1">
      <alignment vertical="center"/>
    </xf>
    <xf numFmtId="0" fontId="2" fillId="0" borderId="4" xfId="0" applyFont="1" applyBorder="1" applyAlignment="1">
      <alignment horizontal="right" vertical="center" wrapText="1"/>
    </xf>
    <xf numFmtId="164" fontId="2" fillId="4" borderId="5" xfId="1" applyNumberFormat="1" applyFont="1" applyFill="1" applyBorder="1" applyAlignment="1">
      <alignment vertical="center"/>
    </xf>
    <xf numFmtId="44" fontId="5" fillId="4" borderId="25" xfId="1" applyFont="1" applyFill="1" applyBorder="1" applyAlignment="1">
      <alignment horizontal="center" vertical="center"/>
    </xf>
    <xf numFmtId="164" fontId="3" fillId="4" borderId="16" xfId="1" applyNumberFormat="1" applyFont="1" applyFill="1" applyBorder="1" applyAlignment="1">
      <alignment horizontal="center"/>
    </xf>
    <xf numFmtId="44" fontId="2" fillId="0" borderId="0" xfId="1" quotePrefix="1" applyFont="1" applyBorder="1" applyAlignment="1">
      <alignment vertical="center" wrapText="1"/>
    </xf>
    <xf numFmtId="0" fontId="32" fillId="0" borderId="0" xfId="0" applyNumberFormat="1" applyFont="1" applyAlignment="1">
      <alignment horizontal="center" vertical="center"/>
    </xf>
    <xf numFmtId="0" fontId="8" fillId="5" borderId="0" xfId="0" applyFont="1" applyFill="1" applyAlignment="1">
      <alignment horizontal="center" wrapText="1"/>
    </xf>
    <xf numFmtId="0" fontId="2" fillId="0" borderId="31" xfId="0" applyFont="1" applyBorder="1" applyAlignment="1">
      <alignment horizontal="right" vertical="top" wrapText="1"/>
    </xf>
    <xf numFmtId="0" fontId="2" fillId="0" borderId="20" xfId="0" applyFont="1" applyFill="1" applyBorder="1" applyAlignment="1">
      <alignment horizontal="center"/>
    </xf>
    <xf numFmtId="44" fontId="2" fillId="0" borderId="7" xfId="1" applyFont="1" applyFill="1" applyBorder="1" applyAlignment="1">
      <alignment horizontal="center" vertical="center"/>
    </xf>
    <xf numFmtId="0" fontId="15" fillId="0" borderId="1" xfId="0" applyFont="1" applyBorder="1" applyAlignment="1">
      <alignment horizontal="right" vertical="center" wrapText="1"/>
    </xf>
    <xf numFmtId="0" fontId="11" fillId="0" borderId="30" xfId="0" applyFont="1" applyBorder="1"/>
    <xf numFmtId="0" fontId="2" fillId="0" borderId="45" xfId="0" applyFont="1" applyBorder="1" applyAlignment="1">
      <alignment horizontal="center"/>
    </xf>
    <xf numFmtId="0" fontId="0" fillId="0" borderId="45" xfId="0" applyBorder="1" applyAlignment="1">
      <alignment horizontal="right" vertical="center"/>
    </xf>
    <xf numFmtId="0" fontId="4" fillId="0" borderId="5" xfId="0" applyFont="1" applyFill="1" applyBorder="1" applyAlignment="1">
      <alignment horizontal="right" vertical="center" wrapText="1"/>
    </xf>
    <xf numFmtId="0" fontId="5" fillId="0" borderId="4" xfId="0" applyFont="1" applyBorder="1" applyAlignment="1">
      <alignment horizontal="right" vertical="center" wrapText="1"/>
    </xf>
    <xf numFmtId="0" fontId="0" fillId="0" borderId="0" xfId="0" applyNumberFormat="1"/>
    <xf numFmtId="0" fontId="1" fillId="0" borderId="0" xfId="0" applyFont="1"/>
    <xf numFmtId="0" fontId="0" fillId="11" borderId="0" xfId="0" applyFill="1"/>
    <xf numFmtId="0" fontId="25" fillId="12" borderId="14" xfId="2" applyFont="1" applyFill="1" applyBorder="1" applyAlignment="1" applyProtection="1">
      <alignment horizontal="center" vertical="center"/>
    </xf>
    <xf numFmtId="0" fontId="1" fillId="11" borderId="0" xfId="0" applyFont="1" applyFill="1" applyAlignment="1">
      <alignment horizontal="right"/>
    </xf>
    <xf numFmtId="164" fontId="2" fillId="0" borderId="1" xfId="1" applyNumberFormat="1" applyFont="1" applyBorder="1" applyAlignment="1"/>
    <xf numFmtId="0" fontId="40" fillId="9" borderId="23" xfId="0" applyFont="1" applyFill="1" applyBorder="1" applyAlignment="1">
      <alignment horizontal="center"/>
    </xf>
    <xf numFmtId="44" fontId="2" fillId="9" borderId="9" xfId="1" applyFont="1" applyFill="1" applyBorder="1"/>
    <xf numFmtId="0" fontId="1" fillId="0" borderId="0" xfId="0" applyFont="1" applyAlignment="1">
      <alignment wrapText="1"/>
    </xf>
    <xf numFmtId="44" fontId="0" fillId="0" borderId="0" xfId="0" applyNumberFormat="1"/>
    <xf numFmtId="44" fontId="2" fillId="0" borderId="0" xfId="0" applyNumberFormat="1" applyFont="1"/>
    <xf numFmtId="44" fontId="25" fillId="0" borderId="41" xfId="0" applyNumberFormat="1" applyFont="1" applyFill="1" applyBorder="1" applyAlignment="1">
      <alignment horizontal="center" vertical="center" wrapText="1"/>
    </xf>
    <xf numFmtId="0" fontId="21" fillId="0" borderId="0" xfId="0" applyFont="1" applyAlignment="1">
      <alignment horizontal="center" vertical="center"/>
    </xf>
    <xf numFmtId="0" fontId="11" fillId="0" borderId="0" xfId="0" applyFont="1" applyFill="1" applyBorder="1" applyAlignment="1">
      <alignment horizontal="center"/>
    </xf>
    <xf numFmtId="0" fontId="11" fillId="0" borderId="30" xfId="0" applyFont="1" applyFill="1" applyBorder="1" applyAlignment="1">
      <alignment horizontal="center"/>
    </xf>
    <xf numFmtId="1" fontId="11" fillId="0" borderId="20" xfId="2" applyNumberFormat="1" applyFont="1" applyFill="1" applyBorder="1" applyAlignment="1" applyProtection="1">
      <alignment horizontal="center" vertical="center"/>
    </xf>
    <xf numFmtId="1" fontId="11" fillId="0" borderId="3" xfId="2" applyNumberFormat="1" applyFont="1" applyFill="1" applyBorder="1" applyAlignment="1" applyProtection="1">
      <alignment horizontal="center" vertical="center"/>
    </xf>
    <xf numFmtId="0" fontId="16" fillId="13" borderId="14" xfId="0" applyFont="1" applyFill="1" applyBorder="1" applyAlignment="1">
      <alignment horizontal="center" vertical="top" wrapText="1"/>
    </xf>
    <xf numFmtId="0" fontId="31" fillId="13" borderId="14" xfId="0" applyFont="1" applyFill="1" applyBorder="1" applyAlignment="1">
      <alignment horizontal="center" vertical="top" wrapText="1"/>
    </xf>
    <xf numFmtId="0" fontId="2" fillId="14" borderId="14" xfId="0" applyFont="1" applyFill="1" applyBorder="1" applyAlignment="1">
      <alignment horizontal="left" vertical="top" wrapText="1"/>
    </xf>
    <xf numFmtId="0" fontId="2" fillId="0" borderId="23" xfId="0" quotePrefix="1" applyNumberFormat="1" applyFont="1" applyBorder="1" applyAlignment="1">
      <alignment horizontal="center" vertical="center"/>
    </xf>
    <xf numFmtId="0" fontId="16" fillId="0" borderId="49" xfId="0" applyFont="1" applyBorder="1" applyAlignment="1">
      <alignment horizontal="center" vertical="center"/>
    </xf>
    <xf numFmtId="0" fontId="3" fillId="0" borderId="0" xfId="0" applyFont="1" applyBorder="1" applyAlignment="1">
      <alignment horizontal="center"/>
    </xf>
    <xf numFmtId="44" fontId="5" fillId="0" borderId="0" xfId="1" applyFont="1" applyFill="1" applyBorder="1"/>
    <xf numFmtId="0" fontId="2" fillId="0" borderId="25" xfId="0" applyFont="1" applyFill="1" applyBorder="1" applyAlignment="1">
      <alignment horizontal="center" vertical="center"/>
    </xf>
    <xf numFmtId="44" fontId="2" fillId="0" borderId="25" xfId="1" applyFont="1" applyBorder="1" applyAlignment="1">
      <alignment vertical="center"/>
    </xf>
    <xf numFmtId="44" fontId="3" fillId="0" borderId="15" xfId="1" applyFont="1" applyBorder="1" applyAlignment="1">
      <alignment horizontal="center"/>
    </xf>
    <xf numFmtId="44" fontId="2" fillId="0" borderId="21" xfId="1" applyFont="1" applyFill="1" applyBorder="1" applyAlignment="1">
      <alignment horizontal="center" vertical="center"/>
    </xf>
    <xf numFmtId="0" fontId="40" fillId="9" borderId="14" xfId="3" applyFont="1" applyFill="1" applyBorder="1" applyAlignment="1">
      <alignment horizontal="center" vertical="center"/>
    </xf>
    <xf numFmtId="0" fontId="1" fillId="0" borderId="2" xfId="0" applyFont="1" applyFill="1" applyBorder="1" applyAlignment="1">
      <alignment horizontal="center"/>
    </xf>
    <xf numFmtId="0" fontId="25" fillId="9" borderId="28" xfId="0" applyFont="1" applyFill="1" applyBorder="1" applyAlignment="1" applyProtection="1">
      <alignment horizontal="center"/>
      <protection locked="0"/>
    </xf>
    <xf numFmtId="0" fontId="25" fillId="9" borderId="48" xfId="0" applyFont="1" applyFill="1" applyBorder="1" applyAlignment="1" applyProtection="1">
      <alignment horizontal="center"/>
      <protection locked="0"/>
    </xf>
    <xf numFmtId="0" fontId="8" fillId="10" borderId="39" xfId="0" applyFont="1" applyFill="1" applyBorder="1" applyAlignment="1"/>
    <xf numFmtId="0" fontId="8" fillId="10" borderId="47" xfId="0" applyFont="1" applyFill="1" applyBorder="1" applyAlignment="1">
      <alignment horizontal="left"/>
    </xf>
    <xf numFmtId="0" fontId="8" fillId="10" borderId="43" xfId="0" applyFont="1" applyFill="1" applyBorder="1" applyAlignment="1"/>
    <xf numFmtId="0" fontId="16" fillId="9" borderId="50" xfId="0" applyFont="1" applyFill="1" applyBorder="1" applyAlignment="1">
      <alignment horizontal="center" vertical="center"/>
    </xf>
    <xf numFmtId="0" fontId="16" fillId="9" borderId="51" xfId="0" applyFont="1" applyFill="1" applyBorder="1" applyAlignment="1">
      <alignment horizontal="center" vertical="center"/>
    </xf>
    <xf numFmtId="0" fontId="25" fillId="9" borderId="13" xfId="0" applyFont="1" applyFill="1" applyBorder="1" applyAlignment="1">
      <alignment horizontal="center" vertical="center"/>
    </xf>
    <xf numFmtId="0" fontId="40" fillId="9" borderId="1" xfId="0" applyFont="1" applyFill="1" applyBorder="1" applyAlignment="1">
      <alignment horizontal="center" vertical="center" wrapText="1"/>
    </xf>
    <xf numFmtId="0" fontId="25" fillId="0" borderId="25" xfId="0" applyFont="1" applyBorder="1" applyAlignment="1">
      <alignment horizontal="right" vertical="center" wrapText="1"/>
    </xf>
    <xf numFmtId="0" fontId="21" fillId="0" borderId="31" xfId="0" applyFont="1" applyFill="1" applyBorder="1" applyAlignment="1">
      <alignment horizontal="center" vertical="center" wrapText="1"/>
    </xf>
    <xf numFmtId="164" fontId="21" fillId="4" borderId="3" xfId="0" applyNumberFormat="1" applyFont="1" applyFill="1" applyBorder="1" applyAlignment="1">
      <alignment horizontal="center" vertical="center"/>
    </xf>
    <xf numFmtId="0" fontId="21" fillId="0" borderId="31" xfId="0" applyFont="1" applyBorder="1" applyAlignment="1">
      <alignment horizontal="center" vertical="center" wrapText="1"/>
    </xf>
    <xf numFmtId="44" fontId="21" fillId="4" borderId="3" xfId="0" applyNumberFormat="1" applyFont="1" applyFill="1" applyBorder="1" applyAlignment="1">
      <alignment horizontal="center" vertical="center"/>
    </xf>
    <xf numFmtId="0" fontId="8" fillId="5" borderId="0" xfId="0" applyFont="1" applyFill="1" applyAlignment="1">
      <alignment horizontal="center" vertical="center" wrapText="1"/>
    </xf>
    <xf numFmtId="0" fontId="27" fillId="0" borderId="0" xfId="0" applyFont="1" applyAlignment="1">
      <alignment horizontal="center" vertical="center" wrapText="1"/>
    </xf>
    <xf numFmtId="0" fontId="38" fillId="17" borderId="52" xfId="2" applyFont="1" applyFill="1" applyBorder="1" applyAlignment="1" applyProtection="1">
      <alignment horizontal="center" vertical="center" wrapText="1"/>
      <protection locked="0"/>
    </xf>
    <xf numFmtId="1" fontId="11" fillId="0" borderId="30" xfId="2" applyNumberFormat="1" applyFont="1" applyFill="1" applyBorder="1" applyAlignment="1" applyProtection="1">
      <alignment horizontal="center" vertical="center" wrapText="1"/>
    </xf>
    <xf numFmtId="0" fontId="8" fillId="0" borderId="3" xfId="0" applyFont="1" applyFill="1" applyBorder="1" applyAlignment="1">
      <alignment horizontal="left" wrapText="1"/>
    </xf>
    <xf numFmtId="0" fontId="8" fillId="0" borderId="16" xfId="0" applyFont="1" applyFill="1" applyBorder="1" applyAlignment="1"/>
    <xf numFmtId="0" fontId="25" fillId="9" borderId="13" xfId="0" applyFont="1" applyFill="1" applyBorder="1" applyAlignment="1" applyProtection="1">
      <alignment horizontal="center"/>
      <protection locked="0"/>
    </xf>
    <xf numFmtId="0" fontId="8" fillId="10" borderId="38" xfId="0" applyFont="1" applyFill="1" applyBorder="1" applyAlignment="1">
      <alignment horizontal="left"/>
    </xf>
    <xf numFmtId="0" fontId="1" fillId="0" borderId="0" xfId="0" applyFont="1" applyAlignment="1">
      <alignment horizontal="center" wrapText="1"/>
    </xf>
    <xf numFmtId="0" fontId="1" fillId="0" borderId="2" xfId="0" applyFont="1" applyBorder="1" applyAlignment="1">
      <alignment horizontal="center" wrapText="1"/>
    </xf>
    <xf numFmtId="0" fontId="44" fillId="0" borderId="30" xfId="0" applyFont="1" applyBorder="1" applyAlignment="1">
      <alignment horizontal="right" vertical="center"/>
    </xf>
    <xf numFmtId="164" fontId="3" fillId="0" borderId="0" xfId="1" applyNumberFormat="1" applyFont="1" applyBorder="1" applyAlignment="1">
      <alignment horizontal="center" vertical="center"/>
    </xf>
    <xf numFmtId="44" fontId="5" fillId="4" borderId="13" xfId="1" applyFont="1" applyFill="1" applyBorder="1"/>
    <xf numFmtId="0" fontId="31" fillId="0" borderId="29"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 fillId="16" borderId="29" xfId="0" applyFont="1" applyFill="1" applyBorder="1" applyAlignment="1">
      <alignment horizontal="center" wrapText="1"/>
    </xf>
    <xf numFmtId="0" fontId="0" fillId="16" borderId="18" xfId="0" applyFill="1" applyBorder="1" applyAlignment="1">
      <alignment horizontal="center" wrapText="1"/>
    </xf>
    <xf numFmtId="0" fontId="3" fillId="0" borderId="25" xfId="0" applyFont="1" applyBorder="1" applyAlignment="1">
      <alignment horizontal="right" vertical="center" wrapText="1"/>
    </xf>
    <xf numFmtId="0" fontId="0" fillId="0" borderId="25" xfId="0" applyBorder="1" applyAlignment="1">
      <alignment horizontal="right" vertical="center"/>
    </xf>
    <xf numFmtId="0" fontId="17" fillId="0" borderId="0" xfId="0" applyFont="1" applyBorder="1" applyAlignment="1">
      <alignment horizontal="center" wrapText="1"/>
    </xf>
    <xf numFmtId="0" fontId="30" fillId="0" borderId="0" xfId="0" applyFont="1" applyBorder="1" applyAlignment="1"/>
    <xf numFmtId="0" fontId="30" fillId="0" borderId="2" xfId="0" applyFont="1" applyBorder="1" applyAlignment="1"/>
    <xf numFmtId="0" fontId="3" fillId="0" borderId="14" xfId="0" applyFont="1" applyBorder="1" applyAlignment="1">
      <alignment horizontal="right" vertical="center" wrapText="1"/>
    </xf>
    <xf numFmtId="0" fontId="0" fillId="0" borderId="15" xfId="0" applyBorder="1" applyAlignment="1">
      <alignment vertical="center"/>
    </xf>
    <xf numFmtId="0" fontId="21" fillId="12" borderId="31" xfId="0" applyFont="1" applyFill="1" applyBorder="1" applyAlignment="1">
      <alignment horizontal="center" wrapText="1"/>
    </xf>
    <xf numFmtId="0" fontId="21" fillId="12" borderId="20" xfId="0" applyFont="1" applyFill="1" applyBorder="1" applyAlignment="1">
      <alignment horizontal="center" wrapText="1"/>
    </xf>
    <xf numFmtId="0" fontId="21" fillId="12" borderId="3" xfId="0" applyFont="1" applyFill="1" applyBorder="1" applyAlignment="1">
      <alignment horizontal="center" wrapText="1"/>
    </xf>
    <xf numFmtId="0" fontId="8" fillId="7" borderId="32" xfId="0" applyFont="1" applyFill="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43" fillId="0" borderId="0" xfId="0" applyFont="1" applyFill="1" applyBorder="1" applyAlignment="1" applyProtection="1">
      <alignment horizontal="center" vertical="center" wrapText="1"/>
      <protection locked="0"/>
    </xf>
    <xf numFmtId="0" fontId="25" fillId="0" borderId="0" xfId="0" applyFont="1" applyFill="1" applyAlignment="1">
      <alignment horizontal="center" vertical="center" wrapText="1"/>
    </xf>
    <xf numFmtId="44" fontId="21" fillId="0" borderId="42" xfId="0" applyNumberFormat="1" applyFont="1" applyFill="1" applyBorder="1" applyAlignment="1">
      <alignment horizontal="center" vertical="center" wrapText="1"/>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8" fillId="0" borderId="30"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19" fillId="0" borderId="0" xfId="0" applyFont="1" applyBorder="1" applyAlignment="1">
      <alignment horizontal="center" wrapText="1"/>
    </xf>
    <xf numFmtId="0" fontId="19" fillId="0" borderId="2" xfId="0" applyFont="1" applyBorder="1" applyAlignment="1">
      <alignment horizontal="center" wrapText="1"/>
    </xf>
    <xf numFmtId="0" fontId="27" fillId="0" borderId="0" xfId="0" applyFont="1" applyBorder="1" applyAlignment="1"/>
    <xf numFmtId="0" fontId="27" fillId="0" borderId="2" xfId="0" applyFont="1" applyBorder="1" applyAlignment="1"/>
    <xf numFmtId="0" fontId="8" fillId="0" borderId="35" xfId="0" applyFont="1" applyBorder="1" applyAlignment="1">
      <alignment horizontal="center" wrapText="1"/>
    </xf>
    <xf numFmtId="0" fontId="0" fillId="0" borderId="35" xfId="0" applyBorder="1" applyAlignment="1">
      <alignment horizontal="center"/>
    </xf>
    <xf numFmtId="0" fontId="0" fillId="0" borderId="36" xfId="0" applyBorder="1" applyAlignment="1">
      <alignment horizontal="center"/>
    </xf>
    <xf numFmtId="0" fontId="16" fillId="15" borderId="14" xfId="0" applyFont="1" applyFill="1" applyBorder="1" applyAlignment="1">
      <alignment horizontal="center"/>
    </xf>
    <xf numFmtId="0" fontId="1" fillId="15" borderId="15" xfId="0" applyFont="1" applyFill="1" applyBorder="1" applyAlignment="1">
      <alignment horizontal="center"/>
    </xf>
    <xf numFmtId="0" fontId="1" fillId="15" borderId="16" xfId="0" applyFont="1" applyFill="1" applyBorder="1" applyAlignment="1">
      <alignment horizontal="center"/>
    </xf>
    <xf numFmtId="0" fontId="16" fillId="8" borderId="29" xfId="0" applyFont="1" applyFill="1" applyBorder="1" applyAlignment="1">
      <alignment horizontal="center" wrapText="1"/>
    </xf>
    <xf numFmtId="0" fontId="0" fillId="8" borderId="19" xfId="0" applyFill="1" applyBorder="1" applyAlignment="1">
      <alignment wrapText="1"/>
    </xf>
    <xf numFmtId="0" fontId="8" fillId="6" borderId="32" xfId="0" applyFont="1" applyFill="1" applyBorder="1" applyAlignment="1">
      <alignment horizontal="center" vertical="center" wrapText="1"/>
    </xf>
    <xf numFmtId="0" fontId="16" fillId="6" borderId="32" xfId="0" applyFont="1" applyFill="1" applyBorder="1" applyAlignment="1">
      <alignment horizontal="center" vertical="center"/>
    </xf>
    <xf numFmtId="0" fontId="16" fillId="6" borderId="39" xfId="0" applyFont="1" applyFill="1" applyBorder="1" applyAlignment="1">
      <alignment horizontal="center" vertical="center"/>
    </xf>
    <xf numFmtId="0" fontId="5" fillId="0" borderId="0" xfId="0" applyFont="1" applyAlignment="1">
      <alignment horizontal="center" vertical="top" wrapText="1"/>
    </xf>
    <xf numFmtId="0" fontId="16" fillId="0" borderId="0" xfId="0" applyFont="1" applyAlignment="1">
      <alignment horizontal="center" wrapText="1"/>
    </xf>
    <xf numFmtId="0" fontId="16" fillId="0" borderId="0" xfId="0" applyFont="1" applyAlignment="1">
      <alignment wrapText="1"/>
    </xf>
    <xf numFmtId="44" fontId="22" fillId="4" borderId="4" xfId="0" applyNumberFormat="1" applyFont="1" applyFill="1" applyBorder="1" applyAlignment="1">
      <alignment horizontal="left" vertical="top" wrapText="1"/>
    </xf>
    <xf numFmtId="0" fontId="16" fillId="4" borderId="23" xfId="0" applyFont="1" applyFill="1" applyBorder="1" applyAlignment="1">
      <alignment horizontal="left" vertical="top" wrapText="1"/>
    </xf>
    <xf numFmtId="0" fontId="5" fillId="0" borderId="15" xfId="0" applyFont="1" applyBorder="1" applyAlignment="1">
      <alignment horizontal="center" wrapText="1"/>
    </xf>
    <xf numFmtId="0" fontId="5" fillId="0" borderId="16" xfId="0" applyFont="1" applyBorder="1" applyAlignment="1">
      <alignment horizontal="center"/>
    </xf>
    <xf numFmtId="0" fontId="11" fillId="0" borderId="0" xfId="0" applyFont="1" applyAlignment="1">
      <alignment horizontal="right" vertical="top" wrapText="1"/>
    </xf>
    <xf numFmtId="0" fontId="0" fillId="0" borderId="0" xfId="0" applyAlignment="1">
      <alignment horizontal="right" vertical="top" wrapText="1"/>
    </xf>
    <xf numFmtId="0" fontId="2" fillId="0" borderId="0" xfId="0" applyFont="1" applyAlignment="1">
      <alignment horizontal="center" vertical="top" wrapText="1"/>
    </xf>
    <xf numFmtId="0" fontId="2" fillId="0" borderId="31" xfId="0" applyFont="1" applyBorder="1" applyAlignment="1">
      <alignment horizontal="right" vertical="center" wrapText="1"/>
    </xf>
    <xf numFmtId="0" fontId="0" fillId="0" borderId="20" xfId="0" applyBorder="1" applyAlignment="1">
      <alignment vertical="center" wrapText="1"/>
    </xf>
    <xf numFmtId="0" fontId="5" fillId="0" borderId="29" xfId="0" applyFont="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25" fillId="0" borderId="0" xfId="0" applyFont="1" applyAlignment="1">
      <alignment horizontal="center" vertical="top" wrapText="1"/>
    </xf>
    <xf numFmtId="0" fontId="26" fillId="0" borderId="0" xfId="0" applyFont="1" applyAlignment="1">
      <alignment horizontal="center" vertical="top" wrapText="1"/>
    </xf>
    <xf numFmtId="0" fontId="3" fillId="0" borderId="29" xfId="0" applyFont="1" applyBorder="1" applyAlignment="1">
      <alignment horizontal="center" wrapText="1"/>
    </xf>
    <xf numFmtId="0" fontId="0" fillId="0" borderId="19" xfId="0" applyBorder="1" applyAlignment="1">
      <alignment horizontal="center" wrapText="1"/>
    </xf>
    <xf numFmtId="0" fontId="42" fillId="0" borderId="4" xfId="0" applyFont="1" applyBorder="1" applyAlignment="1">
      <alignment horizontal="right" vertical="center" wrapText="1"/>
    </xf>
    <xf numFmtId="0" fontId="1" fillId="0" borderId="32" xfId="0" applyFont="1" applyBorder="1" applyAlignment="1">
      <alignment horizontal="right" vertical="center" wrapText="1"/>
    </xf>
    <xf numFmtId="0" fontId="2" fillId="0" borderId="0" xfId="0" applyFont="1" applyFill="1" applyBorder="1" applyAlignment="1">
      <alignment horizontal="center" vertical="top" wrapText="1"/>
    </xf>
    <xf numFmtId="0" fontId="20" fillId="0" borderId="37" xfId="0" applyFont="1" applyBorder="1" applyAlignment="1">
      <alignment horizontal="center"/>
    </xf>
    <xf numFmtId="0" fontId="21" fillId="0" borderId="37" xfId="0" applyFont="1" applyBorder="1" applyAlignment="1">
      <alignment horizontal="center"/>
    </xf>
    <xf numFmtId="0" fontId="21" fillId="0" borderId="38" xfId="0" applyFont="1" applyBorder="1" applyAlignment="1">
      <alignment horizontal="center"/>
    </xf>
    <xf numFmtId="0" fontId="0" fillId="8" borderId="18" xfId="0" applyFill="1" applyBorder="1" applyAlignment="1">
      <alignment wrapText="1"/>
    </xf>
    <xf numFmtId="0" fontId="17" fillId="6" borderId="29" xfId="0" applyFont="1" applyFill="1" applyBorder="1" applyAlignment="1">
      <alignment horizontal="center" vertical="center"/>
    </xf>
    <xf numFmtId="0" fontId="30" fillId="6" borderId="18" xfId="0" applyFont="1" applyFill="1" applyBorder="1" applyAlignment="1">
      <alignment vertical="center"/>
    </xf>
    <xf numFmtId="0" fontId="30" fillId="6" borderId="19" xfId="0" applyFont="1" applyFill="1" applyBorder="1" applyAlignment="1">
      <alignment vertical="center"/>
    </xf>
    <xf numFmtId="0" fontId="33" fillId="0" borderId="33" xfId="0" applyFont="1" applyBorder="1" applyAlignment="1">
      <alignment horizontal="right" vertical="center" wrapText="1"/>
    </xf>
    <xf numFmtId="0" fontId="34" fillId="0" borderId="34" xfId="0" applyFont="1" applyBorder="1" applyAlignment="1">
      <alignment vertical="center" wrapText="1"/>
    </xf>
    <xf numFmtId="0" fontId="34" fillId="0" borderId="22" xfId="0" applyFont="1" applyBorder="1" applyAlignment="1">
      <alignment vertical="center" wrapText="1"/>
    </xf>
    <xf numFmtId="0" fontId="33" fillId="7" borderId="44" xfId="0" applyFont="1" applyFill="1" applyBorder="1" applyAlignment="1">
      <alignment horizontal="right" wrapText="1"/>
    </xf>
    <xf numFmtId="0" fontId="34" fillId="0" borderId="0" xfId="0" applyFont="1" applyAlignment="1">
      <alignment horizontal="right" wrapText="1"/>
    </xf>
    <xf numFmtId="0" fontId="16" fillId="0" borderId="35" xfId="0" applyFont="1" applyBorder="1" applyAlignment="1">
      <alignment horizontal="center" vertical="center" wrapText="1"/>
    </xf>
    <xf numFmtId="0" fontId="11" fillId="0" borderId="40" xfId="0" applyFont="1" applyBorder="1" applyAlignment="1">
      <alignment horizontal="center" vertical="center"/>
    </xf>
    <xf numFmtId="0" fontId="25" fillId="12" borderId="46" xfId="0" applyFont="1" applyFill="1" applyBorder="1" applyAlignment="1">
      <alignment horizontal="left" vertical="center" wrapText="1"/>
    </xf>
    <xf numFmtId="0" fontId="25" fillId="12" borderId="47" xfId="0" applyFont="1" applyFill="1" applyBorder="1" applyAlignment="1">
      <alignment horizontal="left" vertical="center" wrapText="1"/>
    </xf>
    <xf numFmtId="0" fontId="15" fillId="0" borderId="4" xfId="0" applyFont="1" applyBorder="1" applyAlignment="1">
      <alignment horizontal="center" vertical="center" wrapText="1"/>
    </xf>
    <xf numFmtId="0" fontId="0" fillId="0" borderId="32" xfId="0" applyBorder="1" applyAlignment="1">
      <alignment horizontal="center" vertical="center" wrapText="1"/>
    </xf>
    <xf numFmtId="0" fontId="2" fillId="0" borderId="4" xfId="0" applyFont="1" applyBorder="1" applyAlignment="1">
      <alignment horizontal="right" vertical="center" wrapText="1"/>
    </xf>
    <xf numFmtId="0" fontId="0" fillId="0" borderId="23" xfId="0" applyBorder="1" applyAlignment="1">
      <alignment horizontal="right" vertical="center"/>
    </xf>
    <xf numFmtId="0" fontId="39" fillId="0" borderId="20" xfId="2" applyFont="1" applyBorder="1" applyAlignment="1" applyProtection="1">
      <alignment horizontal="center" vertical="center" wrapText="1"/>
    </xf>
    <xf numFmtId="0" fontId="0" fillId="0" borderId="20" xfId="0" applyBorder="1" applyAlignment="1">
      <alignment horizontal="center" wrapText="1"/>
    </xf>
    <xf numFmtId="0" fontId="0" fillId="0" borderId="3" xfId="0" applyBorder="1" applyAlignment="1">
      <alignment horizontal="center" wrapText="1"/>
    </xf>
    <xf numFmtId="0" fontId="5" fillId="0" borderId="0" xfId="0" applyFont="1" applyBorder="1" applyAlignment="1">
      <alignment horizontal="center" vertical="top"/>
    </xf>
    <xf numFmtId="0" fontId="0" fillId="0" borderId="0" xfId="0" applyBorder="1" applyAlignment="1">
      <alignment horizontal="center"/>
    </xf>
    <xf numFmtId="0" fontId="2" fillId="0" borderId="1" xfId="0" applyFont="1" applyBorder="1" applyAlignment="1">
      <alignment horizontal="right" vertical="center" wrapText="1"/>
    </xf>
    <xf numFmtId="0" fontId="0" fillId="0" borderId="1" xfId="0" applyBorder="1" applyAlignment="1">
      <alignment horizontal="right" vertical="center"/>
    </xf>
  </cellXfs>
  <cellStyles count="4">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F583A6"/>
      <color rgb="FFFDE9D9"/>
      <color rgb="FFFFCC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E$36" lockText="1"/>
</file>

<file path=xl/ctrlProps/ctrlProp10.xml><?xml version="1.0" encoding="utf-8"?>
<formControlPr xmlns="http://schemas.microsoft.com/office/spreadsheetml/2009/9/main" objectType="CheckBox" fmlaLink="H4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H123" lockText="1" noThreeD="1"/>
</file>

<file path=xl/ctrlProps/ctrlProp13.xml><?xml version="1.0" encoding="utf-8"?>
<formControlPr xmlns="http://schemas.microsoft.com/office/spreadsheetml/2009/9/main" objectType="CheckBox" fmlaLink="H125" lockText="1" noThreeD="1"/>
</file>

<file path=xl/ctrlProps/ctrlProp14.xml><?xml version="1.0" encoding="utf-8"?>
<formControlPr xmlns="http://schemas.microsoft.com/office/spreadsheetml/2009/9/main" objectType="CheckBox" fmlaLink="H127" lockText="1" noThreeD="1"/>
</file>

<file path=xl/ctrlProps/ctrlProp15.xml><?xml version="1.0" encoding="utf-8"?>
<formControlPr xmlns="http://schemas.microsoft.com/office/spreadsheetml/2009/9/main" objectType="CheckBox" fmlaLink="H130" lockText="1" noThreeD="1"/>
</file>

<file path=xl/ctrlProps/ctrlProp16.xml><?xml version="1.0" encoding="utf-8"?>
<formControlPr xmlns="http://schemas.microsoft.com/office/spreadsheetml/2009/9/main" objectType="CheckBox" fmlaLink="H132" lockText="1" noThreeD="1"/>
</file>

<file path=xl/ctrlProps/ctrlProp17.xml><?xml version="1.0" encoding="utf-8"?>
<formControlPr xmlns="http://schemas.microsoft.com/office/spreadsheetml/2009/9/main" objectType="CheckBox" fmlaLink="H134"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E$34" lockText="1"/>
</file>

<file path=xl/ctrlProps/ctrlProp3.xml><?xml version="1.0" encoding="utf-8"?>
<formControlPr xmlns="http://schemas.microsoft.com/office/spreadsheetml/2009/9/main" objectType="CheckBox" fmlaLink="$E$28" lockText="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B$20"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D50" lockText="1"/>
</file>

<file path=xl/ctrlProps/ctrlProp8.xml><?xml version="1.0" encoding="utf-8"?>
<formControlPr xmlns="http://schemas.microsoft.com/office/spreadsheetml/2009/9/main" objectType="Radio" firstButton="1" fmlaLink="H39"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g"/></Relationships>
</file>

<file path=xl/drawings/_rels/drawing2.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35</xdr:row>
          <xdr:rowOff>19050</xdr:rowOff>
        </xdr:from>
        <xdr:to>
          <xdr:col>4</xdr:col>
          <xdr:colOff>333375</xdr:colOff>
          <xdr:row>36</xdr:row>
          <xdr:rowOff>0</xdr:rowOff>
        </xdr:to>
        <xdr:sp macro="" textlink="">
          <xdr:nvSpPr>
            <xdr:cNvPr id="1025" name="Check Box 1" descr="Check to pay WI tax."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228600</xdr:rowOff>
        </xdr:from>
        <xdr:to>
          <xdr:col>4</xdr:col>
          <xdr:colOff>314325</xdr:colOff>
          <xdr:row>34</xdr:row>
          <xdr:rowOff>0</xdr:rowOff>
        </xdr:to>
        <xdr:sp macro="" textlink="">
          <xdr:nvSpPr>
            <xdr:cNvPr id="1275" name="Check Box 251" descr="Check to have signnature delivery."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47625</xdr:colOff>
      <xdr:row>19</xdr:row>
      <xdr:rowOff>371475</xdr:rowOff>
    </xdr:from>
    <xdr:to>
      <xdr:col>2</xdr:col>
      <xdr:colOff>657225</xdr:colOff>
      <xdr:row>19</xdr:row>
      <xdr:rowOff>981075</xdr:rowOff>
    </xdr:to>
    <xdr:pic>
      <xdr:nvPicPr>
        <xdr:cNvPr id="1396" name="Picture 278" descr="35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2886075</xdr:colOff>
      <xdr:row>19</xdr:row>
      <xdr:rowOff>390525</xdr:rowOff>
    </xdr:from>
    <xdr:to>
      <xdr:col>2</xdr:col>
      <xdr:colOff>3457575</xdr:colOff>
      <xdr:row>19</xdr:row>
      <xdr:rowOff>962025</xdr:rowOff>
    </xdr:to>
    <xdr:pic>
      <xdr:nvPicPr>
        <xdr:cNvPr id="1397" name="Picture 280" descr="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2325"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819150</xdr:colOff>
      <xdr:row>19</xdr:row>
      <xdr:rowOff>371475</xdr:rowOff>
    </xdr:from>
    <xdr:to>
      <xdr:col>2</xdr:col>
      <xdr:colOff>1428750</xdr:colOff>
      <xdr:row>19</xdr:row>
      <xdr:rowOff>981075</xdr:rowOff>
    </xdr:to>
    <xdr:pic>
      <xdr:nvPicPr>
        <xdr:cNvPr id="1398" name="Picture 281" descr="1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0"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1524000</xdr:colOff>
      <xdr:row>19</xdr:row>
      <xdr:rowOff>381000</xdr:rowOff>
    </xdr:from>
    <xdr:to>
      <xdr:col>2</xdr:col>
      <xdr:colOff>2124075</xdr:colOff>
      <xdr:row>19</xdr:row>
      <xdr:rowOff>981075</xdr:rowOff>
    </xdr:to>
    <xdr:pic>
      <xdr:nvPicPr>
        <xdr:cNvPr id="1399" name="Picture 282" descr="8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0" y="56292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2209800</xdr:colOff>
      <xdr:row>19</xdr:row>
      <xdr:rowOff>390525</xdr:rowOff>
    </xdr:from>
    <xdr:to>
      <xdr:col>2</xdr:col>
      <xdr:colOff>2781300</xdr:colOff>
      <xdr:row>19</xdr:row>
      <xdr:rowOff>962025</xdr:rowOff>
    </xdr:to>
    <xdr:pic>
      <xdr:nvPicPr>
        <xdr:cNvPr id="1400" name="Picture 283" descr="half-frame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86050"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1390650</xdr:colOff>
      <xdr:row>23</xdr:row>
      <xdr:rowOff>257175</xdr:rowOff>
    </xdr:from>
    <xdr:to>
      <xdr:col>2</xdr:col>
      <xdr:colOff>1962150</xdr:colOff>
      <xdr:row>23</xdr:row>
      <xdr:rowOff>828675</xdr:rowOff>
    </xdr:to>
    <xdr:pic>
      <xdr:nvPicPr>
        <xdr:cNvPr id="1401" name="Picture 284" descr="110-small"/>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6900" y="105537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23</xdr:row>
      <xdr:rowOff>266700</xdr:rowOff>
    </xdr:from>
    <xdr:to>
      <xdr:col>2</xdr:col>
      <xdr:colOff>2657475</xdr:colOff>
      <xdr:row>23</xdr:row>
      <xdr:rowOff>828675</xdr:rowOff>
    </xdr:to>
    <xdr:pic>
      <xdr:nvPicPr>
        <xdr:cNvPr id="1402" name="Picture 285" descr="1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71750" y="10563225"/>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57150</xdr:colOff>
      <xdr:row>23</xdr:row>
      <xdr:rowOff>314325</xdr:rowOff>
    </xdr:from>
    <xdr:to>
      <xdr:col>2</xdr:col>
      <xdr:colOff>1247775</xdr:colOff>
      <xdr:row>23</xdr:row>
      <xdr:rowOff>790575</xdr:rowOff>
    </xdr:to>
    <xdr:pic>
      <xdr:nvPicPr>
        <xdr:cNvPr id="1403" name="Picture 288" descr="3d-slide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3400" y="10610850"/>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104775</xdr:colOff>
          <xdr:row>27</xdr:row>
          <xdr:rowOff>171450</xdr:rowOff>
        </xdr:from>
        <xdr:to>
          <xdr:col>4</xdr:col>
          <xdr:colOff>428625</xdr:colOff>
          <xdr:row>27</xdr:row>
          <xdr:rowOff>390525</xdr:rowOff>
        </xdr:to>
        <xdr:sp macro="" textlink="">
          <xdr:nvSpPr>
            <xdr:cNvPr id="1445" name="Check Box 421" descr="Check to pay WI tax."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xdr:col>
      <xdr:colOff>47625</xdr:colOff>
      <xdr:row>20</xdr:row>
      <xdr:rowOff>371475</xdr:rowOff>
    </xdr:from>
    <xdr:ext cx="609600" cy="609600"/>
    <xdr:pic>
      <xdr:nvPicPr>
        <xdr:cNvPr id="13" name="Picture 278" descr="35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2886075</xdr:colOff>
      <xdr:row>20</xdr:row>
      <xdr:rowOff>390525</xdr:rowOff>
    </xdr:from>
    <xdr:ext cx="571500" cy="571500"/>
    <xdr:pic>
      <xdr:nvPicPr>
        <xdr:cNvPr id="14" name="Picture 280" descr="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2325"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819150</xdr:colOff>
      <xdr:row>20</xdr:row>
      <xdr:rowOff>371475</xdr:rowOff>
    </xdr:from>
    <xdr:ext cx="609600" cy="609600"/>
    <xdr:pic>
      <xdr:nvPicPr>
        <xdr:cNvPr id="15" name="Picture 281" descr="1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0"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1524000</xdr:colOff>
      <xdr:row>20</xdr:row>
      <xdr:rowOff>381000</xdr:rowOff>
    </xdr:from>
    <xdr:ext cx="600075" cy="600075"/>
    <xdr:pic>
      <xdr:nvPicPr>
        <xdr:cNvPr id="16" name="Picture 282" descr="8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0" y="56292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2209800</xdr:colOff>
      <xdr:row>20</xdr:row>
      <xdr:rowOff>390525</xdr:rowOff>
    </xdr:from>
    <xdr:ext cx="571500" cy="571500"/>
    <xdr:pic>
      <xdr:nvPicPr>
        <xdr:cNvPr id="17" name="Picture 283" descr="half-frame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86050"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47625</xdr:colOff>
      <xdr:row>21</xdr:row>
      <xdr:rowOff>371475</xdr:rowOff>
    </xdr:from>
    <xdr:ext cx="609600" cy="609600"/>
    <xdr:pic>
      <xdr:nvPicPr>
        <xdr:cNvPr id="18" name="Picture 278" descr="35m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2886075</xdr:colOff>
      <xdr:row>21</xdr:row>
      <xdr:rowOff>390525</xdr:rowOff>
    </xdr:from>
    <xdr:ext cx="571500" cy="571500"/>
    <xdr:pic>
      <xdr:nvPicPr>
        <xdr:cNvPr id="19" name="Picture 280" descr="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2325"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819150</xdr:colOff>
      <xdr:row>21</xdr:row>
      <xdr:rowOff>371475</xdr:rowOff>
    </xdr:from>
    <xdr:ext cx="609600" cy="609600"/>
    <xdr:pic>
      <xdr:nvPicPr>
        <xdr:cNvPr id="20" name="Picture 281" descr="12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5400" y="5619750"/>
          <a:ext cx="6096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1524000</xdr:colOff>
      <xdr:row>21</xdr:row>
      <xdr:rowOff>381000</xdr:rowOff>
    </xdr:from>
    <xdr:ext cx="600075" cy="600075"/>
    <xdr:pic>
      <xdr:nvPicPr>
        <xdr:cNvPr id="21" name="Picture 282" descr="82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00250" y="5629275"/>
          <a:ext cx="6000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2209800</xdr:colOff>
      <xdr:row>21</xdr:row>
      <xdr:rowOff>390525</xdr:rowOff>
    </xdr:from>
    <xdr:ext cx="571500" cy="571500"/>
    <xdr:pic>
      <xdr:nvPicPr>
        <xdr:cNvPr id="22" name="Picture 283" descr="half-frames"/>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86050" y="56388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1390650</xdr:colOff>
      <xdr:row>22</xdr:row>
      <xdr:rowOff>257175</xdr:rowOff>
    </xdr:from>
    <xdr:ext cx="571500" cy="571500"/>
    <xdr:pic>
      <xdr:nvPicPr>
        <xdr:cNvPr id="23" name="Picture 284" descr="110-small"/>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6900" y="9667875"/>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2095500</xdr:colOff>
      <xdr:row>22</xdr:row>
      <xdr:rowOff>266700</xdr:rowOff>
    </xdr:from>
    <xdr:ext cx="561975" cy="561975"/>
    <xdr:pic>
      <xdr:nvPicPr>
        <xdr:cNvPr id="24" name="Picture 285" descr="1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71750" y="9677400"/>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22</xdr:row>
      <xdr:rowOff>314325</xdr:rowOff>
    </xdr:from>
    <xdr:ext cx="1190625" cy="476250"/>
    <xdr:pic>
      <xdr:nvPicPr>
        <xdr:cNvPr id="25" name="Picture 288" descr="3d-slide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3400" y="9725025"/>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1390650</xdr:colOff>
      <xdr:row>24</xdr:row>
      <xdr:rowOff>257175</xdr:rowOff>
    </xdr:from>
    <xdr:ext cx="571500" cy="571500"/>
    <xdr:pic>
      <xdr:nvPicPr>
        <xdr:cNvPr id="26" name="Picture 284" descr="110-small"/>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66900" y="11468100"/>
          <a:ext cx="5715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2095500</xdr:colOff>
      <xdr:row>24</xdr:row>
      <xdr:rowOff>266700</xdr:rowOff>
    </xdr:from>
    <xdr:ext cx="561975" cy="561975"/>
    <xdr:pic>
      <xdr:nvPicPr>
        <xdr:cNvPr id="27" name="Picture 285" descr="12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71750" y="11477625"/>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57150</xdr:colOff>
      <xdr:row>24</xdr:row>
      <xdr:rowOff>314325</xdr:rowOff>
    </xdr:from>
    <xdr:ext cx="1190625" cy="476250"/>
    <xdr:pic>
      <xdr:nvPicPr>
        <xdr:cNvPr id="28" name="Picture 288" descr="3d-slides"/>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33400" y="11525250"/>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2733675</xdr:colOff>
      <xdr:row>22</xdr:row>
      <xdr:rowOff>85726</xdr:rowOff>
    </xdr:from>
    <xdr:to>
      <xdr:col>2</xdr:col>
      <xdr:colOff>3486150</xdr:colOff>
      <xdr:row>22</xdr:row>
      <xdr:rowOff>842428</xdr:rowOff>
    </xdr:to>
    <xdr:pic>
      <xdr:nvPicPr>
        <xdr:cNvPr id="2" name="Picture 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09925" y="9496426"/>
          <a:ext cx="752475" cy="756702"/>
        </a:xfrm>
        <a:prstGeom prst="rect">
          <a:avLst/>
        </a:prstGeom>
      </xdr:spPr>
    </xdr:pic>
    <xdr:clientData/>
  </xdr:twoCellAnchor>
  <xdr:twoCellAnchor editAs="oneCell">
    <xdr:from>
      <xdr:col>2</xdr:col>
      <xdr:colOff>2743200</xdr:colOff>
      <xdr:row>24</xdr:row>
      <xdr:rowOff>76201</xdr:rowOff>
    </xdr:from>
    <xdr:to>
      <xdr:col>2</xdr:col>
      <xdr:colOff>3495675</xdr:colOff>
      <xdr:row>24</xdr:row>
      <xdr:rowOff>832903</xdr:rowOff>
    </xdr:to>
    <xdr:pic>
      <xdr:nvPicPr>
        <xdr:cNvPr id="30" name="Picture 2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19450" y="11287126"/>
          <a:ext cx="752475" cy="756702"/>
        </a:xfrm>
        <a:prstGeom prst="rect">
          <a:avLst/>
        </a:prstGeom>
      </xdr:spPr>
    </xdr:pic>
    <xdr:clientData/>
  </xdr:twoCellAnchor>
  <xdr:twoCellAnchor editAs="oneCell">
    <xdr:from>
      <xdr:col>2</xdr:col>
      <xdr:colOff>2743200</xdr:colOff>
      <xdr:row>23</xdr:row>
      <xdr:rowOff>104776</xdr:rowOff>
    </xdr:from>
    <xdr:to>
      <xdr:col>2</xdr:col>
      <xdr:colOff>3495675</xdr:colOff>
      <xdr:row>23</xdr:row>
      <xdr:rowOff>861478</xdr:rowOff>
    </xdr:to>
    <xdr:pic>
      <xdr:nvPicPr>
        <xdr:cNvPr id="31" name="Picture 3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19450" y="10401301"/>
          <a:ext cx="752475" cy="756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11</xdr:row>
      <xdr:rowOff>0</xdr:rowOff>
    </xdr:from>
    <xdr:ext cx="1104900" cy="38100"/>
    <xdr:pic>
      <xdr:nvPicPr>
        <xdr:cNvPr id="2" name="Picture 277" descr="spacer-1-in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10582275"/>
          <a:ext cx="11049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3429000</xdr:colOff>
      <xdr:row>31</xdr:row>
      <xdr:rowOff>0</xdr:rowOff>
    </xdr:to>
    <xdr:pic>
      <xdr:nvPicPr>
        <xdr:cNvPr id="4116" name="Picture 1" descr="form-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34275"/>
          <a:ext cx="342900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1962150</xdr:colOff>
          <xdr:row>14</xdr:row>
          <xdr:rowOff>666750</xdr:rowOff>
        </xdr:from>
        <xdr:to>
          <xdr:col>1</xdr:col>
          <xdr:colOff>3648075</xdr:colOff>
          <xdr:row>18</xdr:row>
          <xdr:rowOff>228600</xdr:rowOff>
        </xdr:to>
        <xdr:sp macro="" textlink="">
          <xdr:nvSpPr>
            <xdr:cNvPr id="4103" name="Group Box 7" hidden="1">
              <a:extLst>
                <a:ext uri="{63B3BB69-23CF-44E3-9099-C40C66FF867C}">
                  <a14:compatExt spid="_x0000_s41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2228850</xdr:colOff>
          <xdr:row>14</xdr:row>
          <xdr:rowOff>1123950</xdr:rowOff>
        </xdr:from>
        <xdr:to>
          <xdr:col>1</xdr:col>
          <xdr:colOff>3038475</xdr:colOff>
          <xdr:row>16</xdr:row>
          <xdr:rowOff>114300</xdr:rowOff>
        </xdr:to>
        <xdr:sp macro="" textlink="">
          <xdr:nvSpPr>
            <xdr:cNvPr id="4104" name="Option Button 8" hidden="1">
              <a:extLst>
                <a:ext uri="{63B3BB69-23CF-44E3-9099-C40C66FF867C}">
                  <a14:compatExt spid="_x0000_s4104"/>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2171700</xdr:colOff>
          <xdr:row>16</xdr:row>
          <xdr:rowOff>266700</xdr:rowOff>
        </xdr:from>
        <xdr:to>
          <xdr:col>1</xdr:col>
          <xdr:colOff>3143250</xdr:colOff>
          <xdr:row>17</xdr:row>
          <xdr:rowOff>152400</xdr:rowOff>
        </xdr:to>
        <xdr:sp macro="" textlink="">
          <xdr:nvSpPr>
            <xdr:cNvPr id="4105" name="Option Button 9" hidden="1">
              <a:extLst>
                <a:ext uri="{63B3BB69-23CF-44E3-9099-C40C66FF867C}">
                  <a14:compatExt spid="_x0000_s4105"/>
                </a:ext>
              </a:extLst>
            </xdr:cNvPr>
            <xdr:cNvSpPr/>
          </xdr:nvSpPr>
          <xdr:spPr bwMode="auto">
            <a:xfrm>
              <a:off x="0" y="0"/>
              <a:ext cx="0" cy="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Option Button 9</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19</xdr:row>
          <xdr:rowOff>19050</xdr:rowOff>
        </xdr:from>
        <xdr:to>
          <xdr:col>3</xdr:col>
          <xdr:colOff>400050</xdr:colOff>
          <xdr:row>19</xdr:row>
          <xdr:rowOff>400050</xdr:rowOff>
        </xdr:to>
        <xdr:sp macro="" textlink="">
          <xdr:nvSpPr>
            <xdr:cNvPr id="5132" name="Check Box 12" descr="Check to pay WI ta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0</xdr:rowOff>
        </xdr:from>
        <xdr:to>
          <xdr:col>3</xdr:col>
          <xdr:colOff>200025</xdr:colOff>
          <xdr:row>8</xdr:row>
          <xdr:rowOff>219075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JPG Images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28575</xdr:rowOff>
        </xdr:from>
        <xdr:to>
          <xdr:col>3</xdr:col>
          <xdr:colOff>238125</xdr:colOff>
          <xdr:row>10</xdr:row>
          <xdr:rowOff>247650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Slide Show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3</xdr:col>
          <xdr:colOff>57150</xdr:colOff>
          <xdr:row>12</xdr:row>
          <xdr:rowOff>47625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38100</xdr:rowOff>
        </xdr:from>
        <xdr:to>
          <xdr:col>3</xdr:col>
          <xdr:colOff>200025</xdr:colOff>
          <xdr:row>9</xdr:row>
          <xdr:rowOff>257175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xdr:row>
          <xdr:rowOff>47625</xdr:rowOff>
        </xdr:from>
        <xdr:to>
          <xdr:col>5</xdr:col>
          <xdr:colOff>895350</xdr:colOff>
          <xdr:row>2</xdr:row>
          <xdr:rowOff>76200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have read and tried to follow all the slide prep instructions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3</xdr:row>
          <xdr:rowOff>95250</xdr:rowOff>
        </xdr:from>
        <xdr:to>
          <xdr:col>6</xdr:col>
          <xdr:colOff>28575</xdr:colOff>
          <xdr:row>4</xdr:row>
          <xdr:rowOff>114300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creation on a disk.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5</xdr:row>
          <xdr:rowOff>95250</xdr:rowOff>
        </xdr:from>
        <xdr:to>
          <xdr:col>6</xdr:col>
          <xdr:colOff>57150</xdr:colOff>
          <xdr:row>6</xdr:row>
          <xdr:rowOff>85725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would like the free website uploaded to my server. I will email my FTP information.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7</xdr:row>
          <xdr:rowOff>104775</xdr:rowOff>
        </xdr:from>
        <xdr:to>
          <xdr:col>6</xdr:col>
          <xdr:colOff>66675</xdr:colOff>
          <xdr:row>8</xdr:row>
          <xdr:rowOff>95250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Kodak Compatible Carousels , I have prepared the slides correctly.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9</xdr:row>
          <xdr:rowOff>104775</xdr:rowOff>
        </xdr:from>
        <xdr:to>
          <xdr:col>6</xdr:col>
          <xdr:colOff>19050</xdr:colOff>
          <xdr:row>10</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If My slides are in Bell and Howell Slide Cubes, I have prepared the slides correctly.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11</xdr:row>
          <xdr:rowOff>114300</xdr:rowOff>
        </xdr:from>
        <xdr:to>
          <xdr:col>6</xdr:col>
          <xdr:colOff>57150</xdr:colOff>
          <xdr:row>12</xdr:row>
          <xdr:rowOff>104775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 realize my slides may not be in "like new" condition. Do what you can for them.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19</xdr:row>
          <xdr:rowOff>209550</xdr:rowOff>
        </xdr:from>
        <xdr:to>
          <xdr:col>3</xdr:col>
          <xdr:colOff>514350</xdr:colOff>
          <xdr:row>20</xdr:row>
          <xdr:rowOff>219075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old-photo.com/pages/terms-conditions.htm" TargetMode="External"/><Relationship Id="rId1" Type="http://schemas.openxmlformats.org/officeDocument/2006/relationships/hyperlink" Target="http://www.old-photo.com/pages/non-usa-orders.ht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ctrlProp" Target="../ctrlProps/ctrlProp12.xml"/><Relationship Id="rId7" Type="http://schemas.openxmlformats.org/officeDocument/2006/relationships/ctrlProp" Target="../ctrlProps/ctrlProp16.xml"/><Relationship Id="rId2" Type="http://schemas.openxmlformats.org/officeDocument/2006/relationships/vmlDrawing" Target="../drawings/vmlDrawing4.vml"/><Relationship Id="rId1" Type="http://schemas.openxmlformats.org/officeDocument/2006/relationships/drawing" Target="../drawings/drawing5.xml"/><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79"/>
  <sheetViews>
    <sheetView tabSelected="1" workbookViewId="0">
      <selection activeCell="A22" sqref="A22:A49"/>
    </sheetView>
  </sheetViews>
  <sheetFormatPr defaultRowHeight="11.25" x14ac:dyDescent="0.2"/>
  <cols>
    <col min="1" max="1" width="2.26953125" style="14" bestFit="1" customWidth="1"/>
    <col min="2" max="2" width="2.26953125" style="14" customWidth="1"/>
    <col min="3" max="3" width="33.81640625" style="3" customWidth="1"/>
    <col min="4" max="4" width="10.453125" style="2" customWidth="1"/>
    <col min="5" max="5" width="8.7265625" style="2" customWidth="1"/>
    <col min="6" max="6" width="8.26953125" style="2" customWidth="1"/>
    <col min="7" max="7" width="9.26953125" style="2" customWidth="1"/>
    <col min="8" max="12" width="8.7265625" style="2" hidden="1" customWidth="1"/>
    <col min="13" max="13" width="6.26953125" style="2" hidden="1" customWidth="1"/>
    <col min="14" max="15" width="8.7265625" style="2" hidden="1" customWidth="1"/>
    <col min="16" max="19" width="8.7265625" style="2" customWidth="1"/>
    <col min="20" max="16384" width="8.7265625" style="2"/>
  </cols>
  <sheetData>
    <row r="1" spans="1:9" ht="65.25" thickBot="1" x14ac:dyDescent="0.25">
      <c r="A1" s="14">
        <v>1</v>
      </c>
      <c r="B1" s="129"/>
      <c r="C1" s="85" t="s">
        <v>176</v>
      </c>
      <c r="D1" s="197" t="s">
        <v>177</v>
      </c>
      <c r="E1" s="198"/>
      <c r="F1" s="198"/>
      <c r="G1" s="199"/>
    </row>
    <row r="2" spans="1:9" ht="27" customHeight="1" x14ac:dyDescent="0.35">
      <c r="A2" s="14">
        <v>2</v>
      </c>
      <c r="B2" s="129"/>
      <c r="C2" s="35" t="s">
        <v>66</v>
      </c>
      <c r="D2" s="200" t="s">
        <v>167</v>
      </c>
      <c r="E2" s="201"/>
      <c r="F2" s="255" t="s">
        <v>162</v>
      </c>
      <c r="G2" s="256"/>
    </row>
    <row r="3" spans="1:9" ht="75.75" thickBot="1" x14ac:dyDescent="0.25">
      <c r="A3" s="14">
        <v>3</v>
      </c>
      <c r="C3" s="184" t="s">
        <v>178</v>
      </c>
      <c r="D3" s="180" t="s">
        <v>166</v>
      </c>
      <c r="E3" s="181">
        <f>G37</f>
        <v>0</v>
      </c>
      <c r="F3" s="182" t="s">
        <v>163</v>
      </c>
      <c r="G3" s="183">
        <f>G38</f>
        <v>0</v>
      </c>
    </row>
    <row r="4" spans="1:9" ht="15.75" thickBot="1" x14ac:dyDescent="0.3">
      <c r="A4" s="14">
        <v>4</v>
      </c>
      <c r="C4" s="130"/>
      <c r="D4" s="209" t="str">
        <f>IF(C27="YES. Crop image to fit print size.","YES. Crop my images to fit print size.","Don't Crop. White on two sides of prints.")</f>
        <v>YES. Crop my images to fit print size.</v>
      </c>
      <c r="E4" s="210"/>
      <c r="F4" s="210"/>
      <c r="G4" s="211"/>
    </row>
    <row r="5" spans="1:9" ht="18" customHeight="1" thickBot="1" x14ac:dyDescent="0.3">
      <c r="A5" s="14">
        <v>5</v>
      </c>
      <c r="C5" s="75" t="s">
        <v>21</v>
      </c>
      <c r="D5" s="230" t="s">
        <v>165</v>
      </c>
      <c r="E5" s="231"/>
      <c r="F5" s="231"/>
      <c r="G5" s="232"/>
    </row>
    <row r="6" spans="1:9" ht="32.25" customHeight="1" thickBot="1" x14ac:dyDescent="0.3">
      <c r="A6" s="14">
        <v>6</v>
      </c>
      <c r="C6" s="185" t="s">
        <v>172</v>
      </c>
      <c r="D6" s="135" t="str">
        <f>IF(G34&gt;0,"Sig.","")</f>
        <v/>
      </c>
      <c r="E6" s="192" t="str">
        <f>IF(D28=TRUE,"RUSH","")</f>
        <v/>
      </c>
      <c r="F6" s="192"/>
      <c r="G6" s="193" t="str">
        <f>IF(E36=TRUE,"WI","")</f>
        <v/>
      </c>
    </row>
    <row r="7" spans="1:9" ht="23.25" customHeight="1" thickBot="1" x14ac:dyDescent="0.3">
      <c r="A7" s="14">
        <v>7</v>
      </c>
      <c r="C7" s="143" t="str">
        <f>IF(C27="YES. Crop image to fit print size.","YES. Crop my images to fit print size.","Don't Crop. White on two sides of prints.")</f>
        <v>YES. Crop my images to fit print size.</v>
      </c>
      <c r="D7" s="154" t="str">
        <f>IF(G20&gt;0,"4x6","")</f>
        <v/>
      </c>
      <c r="E7" s="153" t="str">
        <f>IF(G21&gt;0,"5x7","")</f>
        <v/>
      </c>
      <c r="F7" s="153" t="str">
        <f>IF(G22&gt;0,"8x10","")</f>
        <v/>
      </c>
      <c r="G7" s="169" t="str">
        <f>IF(E32&gt;0,"Dupe","")</f>
        <v/>
      </c>
    </row>
    <row r="8" spans="1:9" ht="29.25" customHeight="1" thickBot="1" x14ac:dyDescent="0.25">
      <c r="A8" s="14">
        <v>8</v>
      </c>
      <c r="C8" s="152" t="s">
        <v>132</v>
      </c>
      <c r="D8" s="187" t="str">
        <f>IF(G20&lt;=0,"",D20+D23)</f>
        <v/>
      </c>
      <c r="E8" s="155" t="str">
        <f>IF(G21&lt;=0,"",D21+D24)</f>
        <v/>
      </c>
      <c r="F8" s="155" t="str">
        <f>IF(G20&lt;=0,"",D22+D25)</f>
        <v/>
      </c>
      <c r="G8" s="156" t="str">
        <f>IF(E32&gt;0,E32,"")</f>
        <v/>
      </c>
      <c r="I8" s="19"/>
    </row>
    <row r="9" spans="1:9" ht="25.5" customHeight="1" x14ac:dyDescent="0.25">
      <c r="A9" s="14">
        <v>9</v>
      </c>
      <c r="C9" s="170"/>
      <c r="D9" s="174" t="s">
        <v>129</v>
      </c>
      <c r="E9" s="223" t="s">
        <v>11</v>
      </c>
      <c r="F9" s="223"/>
      <c r="G9" s="224"/>
    </row>
    <row r="10" spans="1:9" ht="20.25" customHeight="1" x14ac:dyDescent="0.25">
      <c r="A10" s="14">
        <v>10</v>
      </c>
      <c r="C10" s="171"/>
      <c r="D10" s="172" t="s">
        <v>100</v>
      </c>
      <c r="E10" s="204" t="s">
        <v>168</v>
      </c>
      <c r="F10" s="225"/>
      <c r="G10" s="226"/>
    </row>
    <row r="11" spans="1:9" ht="17.25" customHeight="1" thickBot="1" x14ac:dyDescent="0.3">
      <c r="A11" s="14">
        <v>11</v>
      </c>
      <c r="C11" s="171"/>
      <c r="D11" s="173" t="s">
        <v>173</v>
      </c>
      <c r="E11" s="227" t="s">
        <v>6</v>
      </c>
      <c r="F11" s="228"/>
      <c r="G11" s="229"/>
    </row>
    <row r="12" spans="1:9" ht="22.5" customHeight="1" x14ac:dyDescent="0.25">
      <c r="A12" s="14">
        <v>12</v>
      </c>
      <c r="C12" s="171"/>
      <c r="D12" s="191" t="s">
        <v>97</v>
      </c>
      <c r="E12" s="235" t="s">
        <v>74</v>
      </c>
      <c r="F12" s="236"/>
      <c r="G12" s="237"/>
    </row>
    <row r="13" spans="1:9" ht="24" customHeight="1" thickBot="1" x14ac:dyDescent="0.3">
      <c r="A13" s="14">
        <v>13</v>
      </c>
      <c r="C13" s="171"/>
      <c r="D13" s="173" t="s">
        <v>96</v>
      </c>
      <c r="E13" s="212" t="s">
        <v>101</v>
      </c>
      <c r="F13" s="213"/>
      <c r="G13" s="214"/>
    </row>
    <row r="14" spans="1:9" ht="27.75" customHeight="1" thickBot="1" x14ac:dyDescent="0.3">
      <c r="A14" s="14">
        <v>14</v>
      </c>
      <c r="C14" s="190" t="s">
        <v>174</v>
      </c>
      <c r="D14" s="189"/>
      <c r="E14" s="260"/>
      <c r="F14" s="261"/>
      <c r="G14" s="262"/>
    </row>
    <row r="15" spans="1:9" ht="28.5" customHeight="1" thickBot="1" x14ac:dyDescent="0.25">
      <c r="A15" s="14">
        <v>15</v>
      </c>
      <c r="C15" s="186" t="s">
        <v>47</v>
      </c>
      <c r="D15" s="188"/>
      <c r="E15" s="204"/>
      <c r="F15" s="205"/>
      <c r="G15" s="206"/>
    </row>
    <row r="16" spans="1:9" ht="20.25" customHeight="1" thickBot="1" x14ac:dyDescent="0.25">
      <c r="A16" s="14">
        <v>16</v>
      </c>
      <c r="C16" s="215" t="s">
        <v>170</v>
      </c>
      <c r="D16" s="9"/>
      <c r="E16" s="220"/>
      <c r="F16" s="221"/>
      <c r="G16" s="222"/>
    </row>
    <row r="17" spans="1:17" ht="18.75" customHeight="1" thickBot="1" x14ac:dyDescent="0.25">
      <c r="A17" s="14">
        <v>17</v>
      </c>
      <c r="C17" s="216"/>
      <c r="D17" s="6">
        <f ca="1">NOW()</f>
        <v>43403.563797337963</v>
      </c>
      <c r="E17" s="264" t="s">
        <v>67</v>
      </c>
      <c r="F17" s="265"/>
      <c r="G17" s="266"/>
    </row>
    <row r="18" spans="1:17" ht="23.25" customHeight="1" thickBot="1" x14ac:dyDescent="0.3">
      <c r="A18" s="14">
        <v>18</v>
      </c>
      <c r="C18" s="233" t="s">
        <v>138</v>
      </c>
      <c r="D18" s="263"/>
      <c r="E18" s="263"/>
      <c r="F18" s="263"/>
      <c r="G18" s="234"/>
    </row>
    <row r="19" spans="1:17" ht="27.75" customHeight="1" thickBot="1" x14ac:dyDescent="0.25">
      <c r="A19" s="14">
        <v>19</v>
      </c>
      <c r="C19" s="151" t="s">
        <v>145</v>
      </c>
      <c r="D19" s="161" t="s">
        <v>137</v>
      </c>
      <c r="E19" s="217" t="s">
        <v>145</v>
      </c>
      <c r="F19" s="218"/>
      <c r="G19" s="219"/>
    </row>
    <row r="20" spans="1:17" ht="84" customHeight="1" thickBot="1" x14ac:dyDescent="0.25">
      <c r="A20" s="14">
        <v>20</v>
      </c>
      <c r="C20" s="157" t="s">
        <v>139</v>
      </c>
      <c r="D20" s="175">
        <v>0</v>
      </c>
      <c r="E20" s="160"/>
      <c r="F20" s="67">
        <v>1.25</v>
      </c>
      <c r="G20" s="133">
        <f>IF(D20&lt;=0,0,D20*F20)</f>
        <v>0</v>
      </c>
      <c r="H20" s="15"/>
      <c r="Q20" s="150"/>
    </row>
    <row r="21" spans="1:17" ht="84" customHeight="1" thickBot="1" x14ac:dyDescent="0.25">
      <c r="A21" s="14">
        <v>21</v>
      </c>
      <c r="C21" s="157" t="s">
        <v>140</v>
      </c>
      <c r="D21" s="175">
        <v>0</v>
      </c>
      <c r="E21" s="160"/>
      <c r="F21" s="67">
        <v>4.38</v>
      </c>
      <c r="G21" s="133">
        <f t="shared" ref="G21:G24" si="0">IF(D21=0,0,D21*F21)</f>
        <v>0</v>
      </c>
      <c r="H21" s="15"/>
    </row>
    <row r="22" spans="1:17" ht="84" customHeight="1" thickBot="1" x14ac:dyDescent="0.25">
      <c r="A22" s="14">
        <v>22</v>
      </c>
      <c r="C22" s="158" t="s">
        <v>141</v>
      </c>
      <c r="D22" s="175">
        <v>0</v>
      </c>
      <c r="E22" s="160"/>
      <c r="F22" s="67">
        <v>6.38</v>
      </c>
      <c r="G22" s="133">
        <f t="shared" si="0"/>
        <v>0</v>
      </c>
      <c r="H22" s="15"/>
    </row>
    <row r="23" spans="1:17" ht="69.75" customHeight="1" thickBot="1" x14ac:dyDescent="0.25">
      <c r="A23" s="14">
        <v>23</v>
      </c>
      <c r="C23" s="159" t="s">
        <v>142</v>
      </c>
      <c r="D23" s="175">
        <v>0</v>
      </c>
      <c r="E23" s="160"/>
      <c r="F23" s="67">
        <v>1.86</v>
      </c>
      <c r="G23" s="133">
        <f t="shared" si="0"/>
        <v>0</v>
      </c>
      <c r="H23" s="15"/>
    </row>
    <row r="24" spans="1:17" ht="72" customHeight="1" thickBot="1" x14ac:dyDescent="0.25">
      <c r="A24" s="14">
        <v>24</v>
      </c>
      <c r="C24" s="159" t="s">
        <v>143</v>
      </c>
      <c r="D24" s="175">
        <v>0</v>
      </c>
      <c r="E24" s="160"/>
      <c r="F24" s="67">
        <v>4.99</v>
      </c>
      <c r="G24" s="133">
        <f t="shared" si="0"/>
        <v>0</v>
      </c>
      <c r="H24" s="15"/>
    </row>
    <row r="25" spans="1:17" ht="72" customHeight="1" thickBot="1" x14ac:dyDescent="0.25">
      <c r="A25" s="14">
        <v>25</v>
      </c>
      <c r="C25" s="159" t="s">
        <v>144</v>
      </c>
      <c r="D25" s="176">
        <v>0</v>
      </c>
      <c r="E25" s="160"/>
      <c r="F25" s="67">
        <v>6.99</v>
      </c>
      <c r="G25" s="133">
        <f>IF(D25=0,0,D25*F25)</f>
        <v>0</v>
      </c>
      <c r="H25" s="15"/>
    </row>
    <row r="26" spans="1:17" s="17" customFormat="1" ht="15.75" thickBot="1" x14ac:dyDescent="0.25">
      <c r="A26" s="14">
        <v>26</v>
      </c>
      <c r="B26" s="14"/>
      <c r="C26" s="194"/>
      <c r="D26" s="26"/>
      <c r="E26" s="26"/>
      <c r="F26" s="195" t="s">
        <v>175</v>
      </c>
      <c r="G26" s="196">
        <f>SUM(G20:G25)</f>
        <v>0</v>
      </c>
    </row>
    <row r="27" spans="1:17" ht="18" customHeight="1" thickBot="1" x14ac:dyDescent="0.3">
      <c r="A27" s="14">
        <v>27</v>
      </c>
      <c r="C27" s="274" t="s">
        <v>126</v>
      </c>
      <c r="D27" s="275"/>
      <c r="E27" s="280" t="s">
        <v>84</v>
      </c>
      <c r="F27" s="281"/>
      <c r="G27" s="282"/>
      <c r="I27" s="5"/>
    </row>
    <row r="28" spans="1:17" ht="33.75" customHeight="1" thickBot="1" x14ac:dyDescent="0.25">
      <c r="A28" s="14">
        <v>28</v>
      </c>
      <c r="C28" s="207" t="s">
        <v>131</v>
      </c>
      <c r="D28" s="208"/>
      <c r="E28" s="168" t="b">
        <v>0</v>
      </c>
      <c r="F28" s="62">
        <v>1.5</v>
      </c>
      <c r="G28" s="63">
        <f>IF(E28=TRUE,(G26)/2,0)</f>
        <v>0</v>
      </c>
    </row>
    <row r="29" spans="1:17" ht="12" thickBot="1" x14ac:dyDescent="0.25">
      <c r="A29" s="14">
        <v>29</v>
      </c>
      <c r="C29" s="131"/>
      <c r="D29" s="83"/>
      <c r="E29" s="132"/>
      <c r="F29" s="64" t="s">
        <v>0</v>
      </c>
      <c r="G29" s="65">
        <f>(G28+G26)</f>
        <v>0</v>
      </c>
    </row>
    <row r="30" spans="1:17" ht="18.75" thickBot="1" x14ac:dyDescent="0.3">
      <c r="A30" s="14">
        <v>30</v>
      </c>
      <c r="C30" s="233" t="s">
        <v>159</v>
      </c>
      <c r="D30" s="234"/>
      <c r="E30" s="58"/>
      <c r="F30" s="162"/>
      <c r="G30" s="163"/>
    </row>
    <row r="31" spans="1:17" ht="19.5" customHeight="1" thickBot="1" x14ac:dyDescent="0.3">
      <c r="A31" s="14">
        <v>31</v>
      </c>
      <c r="C31" s="233" t="s">
        <v>160</v>
      </c>
      <c r="D31" s="234"/>
      <c r="E31" s="58"/>
      <c r="F31" s="162"/>
      <c r="G31" s="163"/>
    </row>
    <row r="32" spans="1:17" ht="19.5" customHeight="1" thickBot="1" x14ac:dyDescent="0.25">
      <c r="A32" s="14">
        <v>32</v>
      </c>
      <c r="C32" s="257" t="s">
        <v>161</v>
      </c>
      <c r="D32" s="258"/>
      <c r="E32" s="177">
        <v>0</v>
      </c>
      <c r="F32" s="166">
        <v>10</v>
      </c>
      <c r="G32" s="167">
        <f>IF(E32=0,0,E32*F32)</f>
        <v>0</v>
      </c>
    </row>
    <row r="33" spans="1:17" ht="24" customHeight="1" x14ac:dyDescent="0.2">
      <c r="A33" s="14">
        <v>33</v>
      </c>
      <c r="C33" s="202" t="s">
        <v>155</v>
      </c>
      <c r="D33" s="203"/>
      <c r="E33" s="179" t="s">
        <v>73</v>
      </c>
      <c r="F33" s="164" t="s">
        <v>10</v>
      </c>
      <c r="G33" s="165">
        <f>IF(G29=0,8.15,IF(F33="Pickup",0,'Control sheet'!B11))</f>
        <v>8.15</v>
      </c>
      <c r="O33" s="17"/>
      <c r="P33" s="17"/>
      <c r="Q33" s="17"/>
    </row>
    <row r="34" spans="1:17" ht="39" customHeight="1" thickBot="1" x14ac:dyDescent="0.25">
      <c r="A34" s="14">
        <v>34</v>
      </c>
      <c r="C34" s="278" t="s">
        <v>65</v>
      </c>
      <c r="D34" s="279"/>
      <c r="E34" s="178" t="b">
        <v>0</v>
      </c>
      <c r="F34" s="80">
        <v>3.5</v>
      </c>
      <c r="G34" s="145">
        <f>IF(E34=TRUE,F34,0)</f>
        <v>0</v>
      </c>
      <c r="O34" s="17"/>
      <c r="P34" s="17"/>
      <c r="Q34" s="17"/>
    </row>
    <row r="35" spans="1:17" ht="18.75" thickBot="1" x14ac:dyDescent="0.25">
      <c r="A35" s="14">
        <v>35</v>
      </c>
      <c r="C35" s="124"/>
      <c r="D35" s="137"/>
      <c r="E35" s="138"/>
      <c r="F35" s="64" t="s">
        <v>0</v>
      </c>
      <c r="G35" s="125">
        <f>SUM(G29:G34)</f>
        <v>8.15</v>
      </c>
      <c r="H35" s="77"/>
      <c r="I35" s="77"/>
      <c r="J35" s="77"/>
      <c r="K35" s="78"/>
      <c r="L35" s="79"/>
      <c r="M35" s="24"/>
      <c r="N35" s="25"/>
      <c r="O35" s="17"/>
      <c r="P35" s="17"/>
      <c r="Q35" s="17"/>
    </row>
    <row r="36" spans="1:17" ht="20.25" customHeight="1" thickBot="1" x14ac:dyDescent="0.25">
      <c r="A36" s="14">
        <v>36</v>
      </c>
      <c r="C36" s="139" t="s">
        <v>1</v>
      </c>
      <c r="D36" s="139" t="s">
        <v>99</v>
      </c>
      <c r="E36" s="146" t="b">
        <v>0</v>
      </c>
      <c r="F36" s="136"/>
      <c r="G36" s="86">
        <f>IF(E36=TRUE,G35*0.055,0)</f>
        <v>0</v>
      </c>
      <c r="H36" s="17"/>
      <c r="I36" s="25"/>
      <c r="J36" s="26"/>
      <c r="K36" s="25"/>
      <c r="L36" s="24"/>
      <c r="M36" s="17"/>
      <c r="N36" s="17"/>
      <c r="O36" s="17"/>
      <c r="P36" s="17"/>
      <c r="Q36" s="17"/>
    </row>
    <row r="37" spans="1:17" ht="21" customHeight="1" thickBot="1" x14ac:dyDescent="0.3">
      <c r="A37" s="14">
        <v>37</v>
      </c>
      <c r="C37" s="270" t="s">
        <v>68</v>
      </c>
      <c r="D37" s="271"/>
      <c r="E37" s="271"/>
      <c r="F37" s="271"/>
      <c r="G37" s="127">
        <f>IF(G29=0,0,SUM(G35:G36))</f>
        <v>0</v>
      </c>
    </row>
    <row r="38" spans="1:17" ht="18" x14ac:dyDescent="0.2">
      <c r="A38" s="14">
        <v>38</v>
      </c>
      <c r="C38" s="276" t="s">
        <v>75</v>
      </c>
      <c r="D38" s="277"/>
      <c r="E38" s="272" t="s">
        <v>76</v>
      </c>
      <c r="F38" s="273"/>
      <c r="G38" s="126">
        <f>IF(E28=TRUE,G37,((G37/2)))</f>
        <v>0</v>
      </c>
      <c r="H38" s="17"/>
      <c r="I38" s="17"/>
      <c r="J38" s="17"/>
      <c r="K38" s="17"/>
      <c r="L38" s="17"/>
      <c r="M38" s="17"/>
      <c r="N38" s="17"/>
      <c r="O38" s="17"/>
      <c r="P38" s="17"/>
      <c r="Q38" s="17"/>
    </row>
    <row r="39" spans="1:17" ht="23.25" customHeight="1" thickBot="1" x14ac:dyDescent="0.25">
      <c r="A39" s="14">
        <v>39</v>
      </c>
      <c r="C39" s="134" t="s">
        <v>7</v>
      </c>
      <c r="D39" s="267" t="s">
        <v>2</v>
      </c>
      <c r="E39" s="268"/>
      <c r="F39" s="269"/>
      <c r="G39" s="36">
        <f>IF(E28=TRUE,0,(G37-G38))</f>
        <v>0</v>
      </c>
    </row>
    <row r="40" spans="1:17" ht="60" customHeight="1" thickBot="1" x14ac:dyDescent="0.25">
      <c r="A40" s="14">
        <v>40</v>
      </c>
      <c r="C40" s="4" t="s">
        <v>17</v>
      </c>
      <c r="D40" s="259" t="s">
        <v>169</v>
      </c>
      <c r="E40" s="259"/>
      <c r="F40" s="243"/>
      <c r="G40" s="244"/>
    </row>
    <row r="41" spans="1:17" ht="16.5" customHeight="1" x14ac:dyDescent="0.25">
      <c r="A41" s="14">
        <v>41</v>
      </c>
      <c r="C41" s="250" t="s">
        <v>20</v>
      </c>
      <c r="D41" s="251"/>
      <c r="E41" s="252"/>
      <c r="F41" s="81">
        <f ca="1">NOW()</f>
        <v>43403.563797337963</v>
      </c>
      <c r="G41" s="82"/>
    </row>
    <row r="42" spans="1:17" ht="25.5" customHeight="1" thickBot="1" x14ac:dyDescent="0.25">
      <c r="A42" s="14">
        <v>42</v>
      </c>
      <c r="C42" s="248" t="s">
        <v>133</v>
      </c>
      <c r="D42" s="249"/>
      <c r="E42" s="147"/>
      <c r="F42" s="83"/>
      <c r="G42" s="84"/>
    </row>
    <row r="43" spans="1:17" ht="28.5" customHeight="1" x14ac:dyDescent="0.2">
      <c r="A43" s="14">
        <v>43</v>
      </c>
      <c r="C43" s="245" t="s">
        <v>19</v>
      </c>
      <c r="D43" s="246"/>
      <c r="E43" s="241">
        <f>G38</f>
        <v>0</v>
      </c>
      <c r="F43" s="242"/>
      <c r="G43" s="29"/>
    </row>
    <row r="44" spans="1:17" ht="12.75" customHeight="1" x14ac:dyDescent="0.2">
      <c r="A44" s="14">
        <v>44</v>
      </c>
      <c r="C44" s="254" t="str">
        <f>IF(E28=TRUE,"For RUSH service, you need to send payment as Money Order or", "")</f>
        <v/>
      </c>
      <c r="D44" s="254"/>
      <c r="E44" s="254"/>
      <c r="F44" s="254"/>
      <c r="G44" s="254"/>
    </row>
    <row r="45" spans="1:17" ht="18" x14ac:dyDescent="0.2">
      <c r="A45" s="14">
        <v>45</v>
      </c>
      <c r="C45" s="254" t="str">
        <f>IF(E28=TRUE,"Official Bank Check, or shipment will be delayed as we wait for", "")</f>
        <v/>
      </c>
      <c r="D45" s="254"/>
      <c r="E45" s="254"/>
      <c r="F45" s="254"/>
      <c r="G45" s="254"/>
    </row>
    <row r="46" spans="1:17" ht="33.75" customHeight="1" x14ac:dyDescent="0.2">
      <c r="A46" s="14">
        <v>46</v>
      </c>
      <c r="C46" s="254" t="str">
        <f>IF(E28=TRUE,"your personal check to clear.", "")</f>
        <v/>
      </c>
      <c r="D46" s="254"/>
      <c r="E46" s="254"/>
      <c r="F46" s="254"/>
      <c r="G46" s="254"/>
    </row>
    <row r="47" spans="1:17" ht="34.5" customHeight="1" x14ac:dyDescent="0.2">
      <c r="A47" s="14">
        <v>47</v>
      </c>
      <c r="C47" s="253" t="s">
        <v>164</v>
      </c>
      <c r="D47" s="253"/>
      <c r="E47" s="253"/>
      <c r="F47" s="253"/>
      <c r="G47" s="253"/>
      <c r="I47" s="2" t="s">
        <v>8</v>
      </c>
    </row>
    <row r="48" spans="1:17" ht="25.5" customHeight="1" x14ac:dyDescent="0.2">
      <c r="A48" s="14">
        <v>48</v>
      </c>
      <c r="C48" s="247" t="s">
        <v>171</v>
      </c>
      <c r="D48" s="247"/>
      <c r="E48" s="247"/>
      <c r="F48" s="247"/>
    </row>
    <row r="49" spans="1:22" s="17" customFormat="1" ht="24" customHeight="1" x14ac:dyDescent="0.25">
      <c r="A49" s="14">
        <v>49</v>
      </c>
      <c r="B49" s="14"/>
      <c r="C49" s="238" t="s">
        <v>98</v>
      </c>
      <c r="D49" s="239"/>
      <c r="E49" s="239"/>
      <c r="F49" s="239"/>
      <c r="G49" s="240"/>
      <c r="H49" s="2"/>
      <c r="I49" s="2"/>
      <c r="J49" s="2"/>
      <c r="K49" s="2"/>
      <c r="L49" s="2"/>
      <c r="M49" s="2"/>
      <c r="N49" s="2"/>
      <c r="O49" s="2"/>
      <c r="P49" s="2"/>
      <c r="Q49" s="2"/>
    </row>
    <row r="50" spans="1:22" s="17" customFormat="1" ht="27.75" customHeight="1" x14ac:dyDescent="0.2">
      <c r="A50" s="14"/>
      <c r="B50" s="14"/>
      <c r="C50" s="3"/>
      <c r="D50" s="2"/>
      <c r="E50" s="2"/>
      <c r="F50" s="2"/>
      <c r="G50" s="2"/>
      <c r="H50" s="2"/>
      <c r="I50" s="2"/>
      <c r="J50" s="2"/>
      <c r="K50" s="2"/>
      <c r="L50" s="2"/>
      <c r="M50" s="2"/>
      <c r="N50" s="2"/>
      <c r="O50" s="2"/>
      <c r="P50" s="2"/>
      <c r="Q50" s="2"/>
    </row>
    <row r="51" spans="1:22" s="17" customFormat="1" ht="22.5" customHeight="1" x14ac:dyDescent="0.2">
      <c r="A51" s="14"/>
      <c r="B51" s="14"/>
      <c r="C51" s="3"/>
      <c r="D51" s="2"/>
      <c r="E51" s="2"/>
      <c r="F51" s="2"/>
      <c r="G51" s="2"/>
      <c r="H51" s="2"/>
      <c r="I51" s="2"/>
      <c r="J51" s="2"/>
      <c r="K51" s="2"/>
      <c r="L51" s="2"/>
      <c r="M51" s="2"/>
      <c r="N51" s="2"/>
      <c r="O51" s="2"/>
      <c r="P51" s="2"/>
      <c r="Q51" s="2"/>
    </row>
    <row r="52" spans="1:22" s="17" customFormat="1" x14ac:dyDescent="0.2">
      <c r="A52" s="14"/>
      <c r="B52" s="14"/>
      <c r="C52" s="3"/>
      <c r="D52" s="2"/>
      <c r="E52" s="2"/>
      <c r="F52" s="2"/>
      <c r="G52" s="2"/>
      <c r="H52" s="2"/>
      <c r="I52" s="2"/>
      <c r="J52" s="2"/>
      <c r="K52" s="2"/>
      <c r="L52" s="2"/>
      <c r="M52" s="2"/>
      <c r="N52" s="2"/>
      <c r="O52" s="2"/>
      <c r="P52" s="2"/>
      <c r="Q52" s="2"/>
    </row>
    <row r="53" spans="1:22" s="17" customFormat="1" ht="16.5" customHeight="1" x14ac:dyDescent="0.2">
      <c r="A53" s="14"/>
      <c r="B53" s="14"/>
      <c r="C53" s="3"/>
      <c r="D53" s="2"/>
      <c r="E53" s="2"/>
      <c r="F53" s="2"/>
      <c r="G53" s="2"/>
      <c r="H53" s="2"/>
      <c r="I53" s="2"/>
      <c r="J53" s="2"/>
      <c r="K53" s="2"/>
      <c r="L53" s="2"/>
      <c r="M53" s="2"/>
      <c r="N53" s="2"/>
      <c r="O53" s="2"/>
      <c r="P53" s="2"/>
      <c r="Q53" s="2"/>
    </row>
    <row r="55" spans="1:22" s="17" customFormat="1" ht="33.75" customHeight="1" x14ac:dyDescent="0.2">
      <c r="A55" s="14"/>
      <c r="B55" s="14"/>
      <c r="C55" s="3"/>
      <c r="D55" s="2"/>
      <c r="E55" s="2"/>
      <c r="F55" s="2"/>
      <c r="G55" s="2"/>
      <c r="H55" s="2"/>
      <c r="I55" s="2"/>
      <c r="J55" s="2"/>
      <c r="K55" s="2"/>
      <c r="L55" s="2"/>
      <c r="M55" s="2"/>
      <c r="N55" s="2"/>
      <c r="O55" s="2"/>
      <c r="P55" s="2"/>
      <c r="Q55" s="2"/>
    </row>
    <row r="57" spans="1:22" ht="25.5" customHeight="1" x14ac:dyDescent="0.2"/>
    <row r="58" spans="1:22" ht="17.25" customHeight="1" x14ac:dyDescent="0.2"/>
    <row r="59" spans="1:22" ht="26.25" customHeight="1" x14ac:dyDescent="0.2"/>
    <row r="60" spans="1:22" ht="26.25" customHeight="1" x14ac:dyDescent="0.2">
      <c r="V60" s="24"/>
    </row>
    <row r="61" spans="1:22" ht="61.5" customHeight="1" x14ac:dyDescent="0.2"/>
    <row r="62" spans="1:22" ht="14.25" customHeight="1" x14ac:dyDescent="0.2"/>
    <row r="65" ht="27.75" customHeight="1" x14ac:dyDescent="0.2"/>
    <row r="66" ht="30" customHeight="1" x14ac:dyDescent="0.2"/>
    <row r="70" ht="41.25" customHeight="1" x14ac:dyDescent="0.2"/>
    <row r="71" ht="15" customHeight="1" x14ac:dyDescent="0.2"/>
    <row r="73" ht="15.75" customHeight="1" x14ac:dyDescent="0.2"/>
    <row r="75" ht="24" customHeight="1" x14ac:dyDescent="0.2"/>
    <row r="76" ht="21.75" customHeight="1" x14ac:dyDescent="0.2"/>
    <row r="77" ht="21.75" customHeight="1" x14ac:dyDescent="0.2"/>
    <row r="78" ht="22.5" customHeight="1" x14ac:dyDescent="0.2"/>
    <row r="79" ht="28.5" customHeight="1" x14ac:dyDescent="0.2"/>
  </sheetData>
  <mergeCells count="41">
    <mergeCell ref="F2:G2"/>
    <mergeCell ref="C32:D32"/>
    <mergeCell ref="D40:E40"/>
    <mergeCell ref="E14:G14"/>
    <mergeCell ref="C18:G18"/>
    <mergeCell ref="E17:G17"/>
    <mergeCell ref="D39:F39"/>
    <mergeCell ref="C37:F37"/>
    <mergeCell ref="E38:F38"/>
    <mergeCell ref="C27:D27"/>
    <mergeCell ref="C38:D38"/>
    <mergeCell ref="C34:D34"/>
    <mergeCell ref="E27:G27"/>
    <mergeCell ref="C31:D31"/>
    <mergeCell ref="C49:G49"/>
    <mergeCell ref="E43:F43"/>
    <mergeCell ref="F40:G40"/>
    <mergeCell ref="C43:D43"/>
    <mergeCell ref="C48:F48"/>
    <mergeCell ref="C42:D42"/>
    <mergeCell ref="C41:E41"/>
    <mergeCell ref="C47:G47"/>
    <mergeCell ref="C44:G44"/>
    <mergeCell ref="C46:G46"/>
    <mergeCell ref="C45:G45"/>
    <mergeCell ref="D1:G1"/>
    <mergeCell ref="D2:E2"/>
    <mergeCell ref="C33:D33"/>
    <mergeCell ref="E15:G15"/>
    <mergeCell ref="C28:D28"/>
    <mergeCell ref="D4:G4"/>
    <mergeCell ref="E13:G13"/>
    <mergeCell ref="C16:C17"/>
    <mergeCell ref="E19:G19"/>
    <mergeCell ref="E16:G16"/>
    <mergeCell ref="E9:G9"/>
    <mergeCell ref="E10:G10"/>
    <mergeCell ref="E11:G11"/>
    <mergeCell ref="D5:G5"/>
    <mergeCell ref="C30:D30"/>
    <mergeCell ref="E12:G12"/>
  </mergeCells>
  <phoneticPr fontId="0" type="noConversion"/>
  <dataValidations disablePrompts="1" count="1">
    <dataValidation type="list" allowBlank="1" showInputMessage="1" showErrorMessage="1" sqref="C27">
      <formula1>_options24</formula1>
    </dataValidation>
  </dataValidations>
  <hyperlinks>
    <hyperlink ref="E27" r:id="rId1"/>
    <hyperlink ref="C15" r:id="rId2"/>
  </hyperlinks>
  <printOptions gridLines="1"/>
  <pageMargins left="0.75" right="0.75" top="1" bottom="1" header="0.5" footer="0.5"/>
  <pageSetup scale="110" orientation="portrait" horizontalDpi="4294967293" verticalDpi="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Check to pay WI tax.">
                <anchor moveWithCells="1">
                  <from>
                    <xdr:col>4</xdr:col>
                    <xdr:colOff>28575</xdr:colOff>
                    <xdr:row>35</xdr:row>
                    <xdr:rowOff>19050</xdr:rowOff>
                  </from>
                  <to>
                    <xdr:col>4</xdr:col>
                    <xdr:colOff>333375</xdr:colOff>
                    <xdr:row>36</xdr:row>
                    <xdr:rowOff>0</xdr:rowOff>
                  </to>
                </anchor>
              </controlPr>
            </control>
          </mc:Choice>
        </mc:AlternateContent>
        <mc:AlternateContent xmlns:mc="http://schemas.openxmlformats.org/markup-compatibility/2006">
          <mc:Choice Requires="x14">
            <control shapeId="1275" r:id="rId7" name="Check Box 251">
              <controlPr defaultSize="0" autoFill="0" autoLine="0" autoPict="0" altText="Check to have signnature delivery.">
                <anchor moveWithCells="1">
                  <from>
                    <xdr:col>4</xdr:col>
                    <xdr:colOff>9525</xdr:colOff>
                    <xdr:row>33</xdr:row>
                    <xdr:rowOff>228600</xdr:rowOff>
                  </from>
                  <to>
                    <xdr:col>4</xdr:col>
                    <xdr:colOff>314325</xdr:colOff>
                    <xdr:row>34</xdr:row>
                    <xdr:rowOff>0</xdr:rowOff>
                  </to>
                </anchor>
              </controlPr>
            </control>
          </mc:Choice>
        </mc:AlternateContent>
        <mc:AlternateContent xmlns:mc="http://schemas.openxmlformats.org/markup-compatibility/2006">
          <mc:Choice Requires="x14">
            <control shapeId="1445" r:id="rId8" name="Check Box 421">
              <controlPr defaultSize="0" autoFill="0" autoLine="0" autoPict="0" altText="Check to pay WI tax.">
                <anchor moveWithCells="1" sizeWithCells="1">
                  <from>
                    <xdr:col>4</xdr:col>
                    <xdr:colOff>104775</xdr:colOff>
                    <xdr:row>27</xdr:row>
                    <xdr:rowOff>171450</xdr:rowOff>
                  </from>
                  <to>
                    <xdr:col>4</xdr:col>
                    <xdr:colOff>428625</xdr:colOff>
                    <xdr:row>27</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'Control sheet'!$G$9:$H$9</xm:f>
          </x14:formula1>
          <xm:sqref>F33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
  <sheetViews>
    <sheetView workbookViewId="0"/>
  </sheetViews>
  <sheetFormatPr defaultRowHeight="18" x14ac:dyDescent="0.25"/>
  <cols>
    <col min="1" max="1" width="7.26953125" bestFit="1" customWidth="1"/>
    <col min="3" max="6" width="7.26953125" bestFit="1" customWidth="1"/>
    <col min="7" max="8" width="10.453125" bestFit="1" customWidth="1"/>
    <col min="9" max="10" width="9.08984375" bestFit="1" customWidth="1"/>
    <col min="12" max="12" width="7.7265625" bestFit="1" customWidth="1"/>
    <col min="13" max="14" width="12.1796875" bestFit="1" customWidth="1"/>
    <col min="15" max="16" width="1.81640625" bestFit="1" customWidth="1"/>
    <col min="17" max="18" width="6.6328125" bestFit="1" customWidth="1"/>
    <col min="19" max="22" width="9.81640625" bestFit="1" customWidth="1"/>
    <col min="23" max="24" width="26" bestFit="1" customWidth="1"/>
    <col min="25" max="26" width="17.6328125" bestFit="1" customWidth="1"/>
  </cols>
  <sheetData>
    <row r="1" spans="1:26" x14ac:dyDescent="0.25">
      <c r="A1" s="140" t="s">
        <v>103</v>
      </c>
      <c r="B1" t="s">
        <v>103</v>
      </c>
      <c r="C1" s="140" t="s">
        <v>103</v>
      </c>
      <c r="D1" s="140" t="s">
        <v>103</v>
      </c>
      <c r="E1" s="140" t="s">
        <v>103</v>
      </c>
      <c r="F1" s="140" t="s">
        <v>103</v>
      </c>
      <c r="G1" s="140" t="s">
        <v>103</v>
      </c>
      <c r="H1" s="140" t="s">
        <v>103</v>
      </c>
      <c r="I1" s="140" t="s">
        <v>109</v>
      </c>
      <c r="J1" s="140" t="s">
        <v>109</v>
      </c>
      <c r="K1" t="s">
        <v>103</v>
      </c>
      <c r="L1" s="140" t="s">
        <v>103</v>
      </c>
      <c r="M1" s="140" t="s">
        <v>115</v>
      </c>
      <c r="N1" s="140" t="s">
        <v>115</v>
      </c>
      <c r="O1" s="140">
        <v>1</v>
      </c>
      <c r="P1" s="140">
        <v>1</v>
      </c>
      <c r="Q1" s="140" t="s">
        <v>122</v>
      </c>
      <c r="R1" s="140" t="s">
        <v>122</v>
      </c>
      <c r="S1" s="140" t="s">
        <v>124</v>
      </c>
      <c r="T1" s="140" t="s">
        <v>124</v>
      </c>
      <c r="U1" s="140" t="s">
        <v>124</v>
      </c>
      <c r="V1" s="140" t="s">
        <v>124</v>
      </c>
      <c r="W1" s="140" t="s">
        <v>126</v>
      </c>
      <c r="X1" s="140" t="s">
        <v>126</v>
      </c>
      <c r="Y1" s="140" t="s">
        <v>134</v>
      </c>
      <c r="Z1" s="140" t="s">
        <v>134</v>
      </c>
    </row>
    <row r="2" spans="1:26" x14ac:dyDescent="0.25">
      <c r="A2" s="140" t="s">
        <v>104</v>
      </c>
      <c r="B2" t="s">
        <v>104</v>
      </c>
      <c r="C2" s="140" t="s">
        <v>104</v>
      </c>
      <c r="D2" s="140" t="s">
        <v>104</v>
      </c>
      <c r="E2" s="140" t="s">
        <v>104</v>
      </c>
      <c r="F2" s="140" t="s">
        <v>104</v>
      </c>
      <c r="G2" s="140" t="s">
        <v>107</v>
      </c>
      <c r="H2" s="140" t="s">
        <v>107</v>
      </c>
      <c r="I2" s="140" t="s">
        <v>110</v>
      </c>
      <c r="J2" s="140" t="s">
        <v>110</v>
      </c>
      <c r="K2" t="s">
        <v>112</v>
      </c>
      <c r="L2" s="140" t="s">
        <v>112</v>
      </c>
      <c r="M2" s="140" t="s">
        <v>116</v>
      </c>
      <c r="N2" s="140" t="s">
        <v>116</v>
      </c>
      <c r="O2" s="140">
        <v>2</v>
      </c>
      <c r="P2" s="140">
        <v>2</v>
      </c>
      <c r="Q2" s="140" t="s">
        <v>123</v>
      </c>
      <c r="R2" s="140" t="s">
        <v>123</v>
      </c>
      <c r="S2" s="140" t="s">
        <v>125</v>
      </c>
      <c r="T2" s="140" t="s">
        <v>125</v>
      </c>
      <c r="U2" s="140" t="s">
        <v>125</v>
      </c>
      <c r="V2" s="140" t="s">
        <v>125</v>
      </c>
      <c r="W2" s="140" t="s">
        <v>127</v>
      </c>
      <c r="X2" s="140" t="s">
        <v>127</v>
      </c>
      <c r="Y2" s="140" t="s">
        <v>135</v>
      </c>
      <c r="Z2" s="140" t="s">
        <v>135</v>
      </c>
    </row>
    <row r="3" spans="1:26" x14ac:dyDescent="0.25">
      <c r="O3" s="140">
        <v>3</v>
      </c>
      <c r="P3" s="140">
        <v>3</v>
      </c>
    </row>
    <row r="4" spans="1:26" x14ac:dyDescent="0.25">
      <c r="O4" s="140">
        <v>4</v>
      </c>
      <c r="P4" s="140">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4"/>
  <sheetViews>
    <sheetView topLeftCell="A4" workbookViewId="0">
      <selection activeCell="B11" sqref="B11"/>
    </sheetView>
  </sheetViews>
  <sheetFormatPr defaultRowHeight="18" x14ac:dyDescent="0.25"/>
  <cols>
    <col min="1" max="1" width="39" bestFit="1" customWidth="1"/>
  </cols>
  <sheetData>
    <row r="1" spans="1:8" x14ac:dyDescent="0.25">
      <c r="A1" s="1"/>
    </row>
    <row r="2" spans="1:8" x14ac:dyDescent="0.25">
      <c r="A2" s="1"/>
    </row>
    <row r="3" spans="1:8" x14ac:dyDescent="0.25">
      <c r="A3" s="1" t="s">
        <v>5</v>
      </c>
      <c r="B3" t="b">
        <v>1</v>
      </c>
    </row>
    <row r="4" spans="1:8" x14ac:dyDescent="0.25">
      <c r="A4" s="1"/>
    </row>
    <row r="5" spans="1:8" x14ac:dyDescent="0.25">
      <c r="A5" s="1"/>
    </row>
    <row r="6" spans="1:8" x14ac:dyDescent="0.25">
      <c r="A6" s="144"/>
      <c r="B6" s="142"/>
      <c r="C6" s="142"/>
    </row>
    <row r="7" spans="1:8" x14ac:dyDescent="0.25">
      <c r="A7" s="141"/>
      <c r="B7" s="142"/>
    </row>
    <row r="8" spans="1:8" x14ac:dyDescent="0.25">
      <c r="B8" s="2"/>
      <c r="C8" s="2"/>
      <c r="D8" s="2"/>
      <c r="E8" s="2"/>
      <c r="F8" s="2"/>
      <c r="G8" s="2"/>
      <c r="H8" s="2" t="str">
        <f>+Sheet1!A7-Sheet1!A6&amp;" days"</f>
        <v>1 days</v>
      </c>
    </row>
    <row r="9" spans="1:8" ht="18.75" thickBot="1" x14ac:dyDescent="0.3">
      <c r="B9" s="2"/>
      <c r="C9" s="2"/>
      <c r="D9" s="2"/>
      <c r="E9" s="2"/>
      <c r="F9" s="2"/>
      <c r="G9" s="28" t="s">
        <v>24</v>
      </c>
      <c r="H9" s="24" t="s">
        <v>10</v>
      </c>
    </row>
    <row r="10" spans="1:8" x14ac:dyDescent="0.25">
      <c r="B10" s="68"/>
      <c r="C10" s="69" t="s">
        <v>58</v>
      </c>
      <c r="D10" s="69" t="s">
        <v>57</v>
      </c>
      <c r="E10" s="69" t="s">
        <v>56</v>
      </c>
      <c r="F10" s="69" t="s">
        <v>10</v>
      </c>
      <c r="G10" s="70" t="s">
        <v>59</v>
      </c>
      <c r="H10" s="23" t="s">
        <v>9</v>
      </c>
    </row>
    <row r="11" spans="1:8" ht="18.75" thickBot="1" x14ac:dyDescent="0.3">
      <c r="B11" s="89">
        <f>SUM(C11+D11+E11)</f>
        <v>0</v>
      </c>
      <c r="C11" s="71">
        <f>IF(Sheet1!G27=0,0,IF(Sheet1!G27&lt;20,1.9,IF(Sheet1!G27&lt;50,2.4,IF(Sheet1!G27&lt;101,2.9,IF(Sheet1!G27&lt;201,3.5,IF(Sheet1!G27&lt;301,4.4,IF(Sheet1!G27&lt;401,5.4,IF(Sheet1!G27&lt;501,6.4,"7.4"))))))))</f>
        <v>0</v>
      </c>
      <c r="D11" s="71">
        <v>0</v>
      </c>
      <c r="E11" s="72">
        <f>IF(Sheet1!G29=0,0,IF(Sheet1!F33="Local Pickup",0,IF(Sheet1!F33="Priority Mail",IF(Sheet1!#REF!&lt;=39,F11,F11+(Sheet1!#REF!*G11)))))</f>
        <v>0</v>
      </c>
      <c r="F11" s="73">
        <v>9.8000000000000007</v>
      </c>
      <c r="G11" s="74">
        <v>0.03</v>
      </c>
      <c r="H11" s="25">
        <v>9</v>
      </c>
    </row>
    <row r="12" spans="1:8" x14ac:dyDescent="0.25">
      <c r="B12" s="77"/>
      <c r="C12" s="77"/>
      <c r="D12" s="77"/>
      <c r="E12" s="78"/>
      <c r="F12" s="79"/>
      <c r="G12" s="24"/>
      <c r="H12" s="25"/>
    </row>
    <row r="13" spans="1:8" ht="56.25" x14ac:dyDescent="0.25">
      <c r="B13" s="77"/>
      <c r="C13" s="77"/>
      <c r="D13" s="77"/>
      <c r="E13" s="128" t="s">
        <v>64</v>
      </c>
      <c r="F13" s="79"/>
      <c r="G13" s="24"/>
      <c r="H13" s="25"/>
    </row>
    <row r="16" spans="1:8" ht="72" x14ac:dyDescent="0.25">
      <c r="B16" s="148" t="s">
        <v>130</v>
      </c>
    </row>
    <row r="17" spans="1:2" x14ac:dyDescent="0.25">
      <c r="B17" s="149">
        <f>SUM(Sheet1!G20:G25)</f>
        <v>0</v>
      </c>
    </row>
    <row r="18" spans="1:2" x14ac:dyDescent="0.25">
      <c r="A18" s="1"/>
    </row>
    <row r="23" spans="1:2" x14ac:dyDescent="0.25">
      <c r="A23" s="1"/>
    </row>
    <row r="29" spans="1:2" x14ac:dyDescent="0.25">
      <c r="A29" s="1"/>
    </row>
    <row r="30" spans="1:2" x14ac:dyDescent="0.25">
      <c r="A30" s="1"/>
    </row>
    <row r="31" spans="1:2" x14ac:dyDescent="0.25">
      <c r="A31" s="1"/>
    </row>
    <row r="54" spans="4:4" x14ac:dyDescent="0.25">
      <c r="D54" t="b">
        <v>0</v>
      </c>
    </row>
  </sheetData>
  <phoneticPr fontId="0" type="noConversion"/>
  <pageMargins left="0.75" right="0.75" top="1" bottom="1" header="0.5" footer="0.5"/>
  <pageSetup scale="76"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
  <sheetViews>
    <sheetView workbookViewId="0">
      <selection activeCell="A4" sqref="A4"/>
    </sheetView>
  </sheetViews>
  <sheetFormatPr defaultRowHeight="18" x14ac:dyDescent="0.25"/>
  <cols>
    <col min="1" max="1" width="101.1796875" customWidth="1"/>
  </cols>
  <sheetData>
    <row r="1" spans="1:1" ht="409.5" customHeight="1" x14ac:dyDescent="0.25">
      <c r="A1" s="1" t="s">
        <v>69</v>
      </c>
    </row>
    <row r="2" spans="1:1" ht="409.5" x14ac:dyDescent="0.25">
      <c r="A2" s="1" t="s">
        <v>28</v>
      </c>
    </row>
    <row r="3" spans="1:1" ht="409.5" x14ac:dyDescent="0.25">
      <c r="A3" s="1" t="s">
        <v>29</v>
      </c>
    </row>
  </sheetData>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2"/>
  <sheetViews>
    <sheetView workbookViewId="0">
      <selection activeCell="B1" sqref="B1"/>
    </sheetView>
  </sheetViews>
  <sheetFormatPr defaultRowHeight="18" x14ac:dyDescent="0.25"/>
  <cols>
    <col min="1" max="1" width="72.7265625" customWidth="1"/>
  </cols>
  <sheetData>
    <row r="1" spans="1:1" ht="30" x14ac:dyDescent="0.4">
      <c r="A1" s="34" t="s">
        <v>45</v>
      </c>
    </row>
    <row r="2" spans="1:1" ht="54" x14ac:dyDescent="0.25">
      <c r="A2" s="1" t="s">
        <v>44</v>
      </c>
    </row>
  </sheetData>
  <phoneticPr fontId="2" type="noConversion"/>
  <pageMargins left="0.75" right="0.75" top="1" bottom="1" header="0.5" footer="0.5"/>
  <pageSetup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35"/>
  <sheetViews>
    <sheetView topLeftCell="A10" workbookViewId="0">
      <selection activeCell="B26" sqref="B26"/>
    </sheetView>
  </sheetViews>
  <sheetFormatPr defaultRowHeight="18" x14ac:dyDescent="0.25"/>
  <cols>
    <col min="1" max="1" width="72.36328125" style="31" customWidth="1"/>
    <col min="2" max="2" width="72.36328125" customWidth="1"/>
  </cols>
  <sheetData>
    <row r="1" spans="1:1" ht="30" x14ac:dyDescent="0.25">
      <c r="A1" s="30" t="s">
        <v>30</v>
      </c>
    </row>
    <row r="4" spans="1:1" ht="54" x14ac:dyDescent="0.25">
      <c r="A4" s="31" t="s">
        <v>31</v>
      </c>
    </row>
    <row r="6" spans="1:1" x14ac:dyDescent="0.25">
      <c r="A6" s="31" t="s">
        <v>32</v>
      </c>
    </row>
    <row r="7" spans="1:1" ht="36" x14ac:dyDescent="0.25">
      <c r="A7" s="31" t="s">
        <v>33</v>
      </c>
    </row>
    <row r="9" spans="1:1" x14ac:dyDescent="0.25">
      <c r="A9" s="31" t="s">
        <v>34</v>
      </c>
    </row>
    <row r="11" spans="1:1" ht="36" x14ac:dyDescent="0.25">
      <c r="A11" s="31" t="s">
        <v>35</v>
      </c>
    </row>
    <row r="12" spans="1:1" x14ac:dyDescent="0.25">
      <c r="A12" s="31" t="s">
        <v>36</v>
      </c>
    </row>
    <row r="13" spans="1:1" x14ac:dyDescent="0.25">
      <c r="A13" s="31" t="s">
        <v>37</v>
      </c>
    </row>
    <row r="15" spans="1:1" ht="90" x14ac:dyDescent="0.25">
      <c r="A15" s="31" t="s">
        <v>38</v>
      </c>
    </row>
    <row r="17" spans="1:2" ht="41.25" customHeight="1" x14ac:dyDescent="0.25">
      <c r="A17" s="31" t="s">
        <v>39</v>
      </c>
    </row>
    <row r="19" spans="1:2" ht="72" x14ac:dyDescent="0.25">
      <c r="A19" s="31" t="s">
        <v>40</v>
      </c>
    </row>
    <row r="20" spans="1:2" x14ac:dyDescent="0.25">
      <c r="B20" s="32">
        <v>1</v>
      </c>
    </row>
    <row r="32" spans="1:2" x14ac:dyDescent="0.25">
      <c r="A32" s="31" t="s">
        <v>41</v>
      </c>
    </row>
    <row r="34" spans="1:1" ht="54" x14ac:dyDescent="0.25">
      <c r="A34" s="31" t="s">
        <v>42</v>
      </c>
    </row>
    <row r="35" spans="1:1" ht="409.5" x14ac:dyDescent="0.25">
      <c r="A35" s="31" t="s">
        <v>43</v>
      </c>
    </row>
  </sheetData>
  <phoneticPr fontId="2" type="noConversion"/>
  <pageMargins left="0.75" right="0.75" top="1" bottom="1" header="0.5" footer="0.5"/>
  <pageSetup orientation="portrait" horizontalDpi="4294967293"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3" r:id="rId4" name="Group Box 7">
              <controlPr defaultSize="0" autoFill="0" autoPict="0">
                <anchor moveWithCells="1">
                  <from>
                    <xdr:col>1</xdr:col>
                    <xdr:colOff>1962150</xdr:colOff>
                    <xdr:row>14</xdr:row>
                    <xdr:rowOff>666750</xdr:rowOff>
                  </from>
                  <to>
                    <xdr:col>1</xdr:col>
                    <xdr:colOff>3648075</xdr:colOff>
                    <xdr:row>18</xdr:row>
                    <xdr:rowOff>228600</xdr:rowOff>
                  </to>
                </anchor>
              </controlPr>
            </control>
          </mc:Choice>
        </mc:AlternateContent>
        <mc:AlternateContent xmlns:mc="http://schemas.openxmlformats.org/markup-compatibility/2006">
          <mc:Choice Requires="x14">
            <control shapeId="4104" r:id="rId5" name="Option Button 8">
              <controlPr defaultSize="0" autoFill="0" autoLine="0" autoPict="0">
                <anchor moveWithCells="1">
                  <from>
                    <xdr:col>1</xdr:col>
                    <xdr:colOff>2228850</xdr:colOff>
                    <xdr:row>14</xdr:row>
                    <xdr:rowOff>1123950</xdr:rowOff>
                  </from>
                  <to>
                    <xdr:col>1</xdr:col>
                    <xdr:colOff>3038475</xdr:colOff>
                    <xdr:row>16</xdr:row>
                    <xdr:rowOff>114300</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xdr:col>
                    <xdr:colOff>2171700</xdr:colOff>
                    <xdr:row>16</xdr:row>
                    <xdr:rowOff>266700</xdr:rowOff>
                  </from>
                  <to>
                    <xdr:col>1</xdr:col>
                    <xdr:colOff>3143250</xdr:colOff>
                    <xdr:row>17</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
  <sheetViews>
    <sheetView topLeftCell="A8" workbookViewId="0">
      <selection activeCell="B25" sqref="B25"/>
    </sheetView>
  </sheetViews>
  <sheetFormatPr defaultRowHeight="18" x14ac:dyDescent="0.25"/>
  <cols>
    <col min="1" max="1" width="17" customWidth="1"/>
  </cols>
  <sheetData>
    <row r="1" spans="1:14" x14ac:dyDescent="0.25">
      <c r="A1" s="108" t="str">
        <f>IF(D17&gt;0,"Spec.","")</f>
        <v/>
      </c>
      <c r="B1" s="109"/>
      <c r="C1" s="110" t="str">
        <f>IF(D55&gt;0,"Sign","")</f>
        <v/>
      </c>
      <c r="D1" s="111"/>
      <c r="E1" t="s">
        <v>25</v>
      </c>
    </row>
    <row r="2" spans="1:14" x14ac:dyDescent="0.25">
      <c r="A2" s="112" t="str">
        <f>IF(D57=0,"",IF(F40=2,"SS","JPG"))</f>
        <v/>
      </c>
      <c r="B2" s="113" t="str">
        <f>IF(D33&gt;0,"TF","")</f>
        <v/>
      </c>
      <c r="C2" s="113" t="str">
        <f>IF(D29&gt;0,"PRTS","")</f>
        <v/>
      </c>
      <c r="D2" s="114" t="str">
        <f>IF(B51=TRUE,"RUSH","")</f>
        <v/>
      </c>
    </row>
    <row r="3" spans="1:14" x14ac:dyDescent="0.25">
      <c r="A3" s="115" t="str">
        <f>IF(D57=0,"",IF(A2="JPG","",IF(F43=TRUE,"Music","No Music")))</f>
        <v/>
      </c>
      <c r="B3" s="116" t="str">
        <f>IF(D48&gt;0,"Dupe","")</f>
        <v/>
      </c>
      <c r="C3" s="117" t="str">
        <f>IF(A16=0,"","127")</f>
        <v>127</v>
      </c>
      <c r="D3" s="118" t="str">
        <f>IF(A36=TRUE,"Prep","")</f>
        <v/>
      </c>
    </row>
    <row r="4" spans="1:14" ht="18.75" thickBot="1" x14ac:dyDescent="0.3">
      <c r="A4" s="119" t="str">
        <f>IF(D31&gt;0,"Thmbs","")</f>
        <v/>
      </c>
      <c r="B4" s="120" t="str">
        <f>IF(F40=3,"CDs","")</f>
        <v/>
      </c>
      <c r="C4" s="120" t="str">
        <f>IF(D56&gt;0,"WI","")</f>
        <v/>
      </c>
      <c r="D4" s="121" t="str">
        <f>IF(B66&gt;0,"Ins.","")</f>
        <v/>
      </c>
    </row>
    <row r="6" spans="1:14" x14ac:dyDescent="0.25">
      <c r="A6" t="s">
        <v>27</v>
      </c>
    </row>
    <row r="7" spans="1:14" ht="18.75" thickBot="1" x14ac:dyDescent="0.3">
      <c r="A7" t="s">
        <v>70</v>
      </c>
    </row>
    <row r="8" spans="1:14" ht="45.75" thickBot="1" x14ac:dyDescent="0.3">
      <c r="A8" s="14">
        <v>38</v>
      </c>
      <c r="B8" s="57" t="s">
        <v>22</v>
      </c>
      <c r="C8" s="37" t="s">
        <v>52</v>
      </c>
      <c r="D8" s="39" t="s">
        <v>51</v>
      </c>
      <c r="E8" s="38"/>
      <c r="F8" s="8"/>
      <c r="G8" s="20"/>
      <c r="H8" s="21"/>
      <c r="I8" s="21"/>
      <c r="J8" s="2"/>
      <c r="K8" s="2"/>
      <c r="L8" s="2"/>
      <c r="M8" s="2"/>
      <c r="N8" s="2"/>
    </row>
    <row r="9" spans="1:14" ht="23.25" thickBot="1" x14ac:dyDescent="0.3">
      <c r="A9" s="14">
        <v>39</v>
      </c>
      <c r="B9" s="94" t="s">
        <v>48</v>
      </c>
      <c r="C9" s="95"/>
      <c r="D9" s="93" t="e">
        <f>IF(H10=TRUE,"",IF(G9="JPG",I11,IF(G9="DVD Slide Show","","")))</f>
        <v>#REF!</v>
      </c>
      <c r="E9" s="56" t="str">
        <f>IF(H10=TRUE,"",IF(H9=1,"NO CHARGE!",""))</f>
        <v>NO CHARGE!</v>
      </c>
      <c r="F9" s="42"/>
      <c r="G9" s="20" t="str">
        <f>IF(H9=1,"JPG","DVD Slide Show")</f>
        <v>JPG</v>
      </c>
      <c r="H9" s="21">
        <v>1</v>
      </c>
      <c r="I9" s="21" t="s">
        <v>53</v>
      </c>
      <c r="J9" s="2" t="s">
        <v>50</v>
      </c>
      <c r="K9" s="2" t="s">
        <v>54</v>
      </c>
      <c r="L9" s="2"/>
      <c r="M9" s="2"/>
      <c r="N9" s="2"/>
    </row>
    <row r="10" spans="1:14" ht="33.75" x14ac:dyDescent="0.25">
      <c r="A10" s="14">
        <v>40</v>
      </c>
      <c r="B10" s="96" t="str">
        <f>IF(H9=2,"","I want CD data disks instead of DVD data disks")</f>
        <v>I want CD data disks instead of DVD data disks</v>
      </c>
      <c r="C10" s="97"/>
      <c r="D10" s="92">
        <f>IF(H9=2,0,IF(H9=1,0,(ROUNDUP(((#REF!))/160,0))))</f>
        <v>0</v>
      </c>
      <c r="E10" s="48">
        <f>IF(H9=2,0,10)</f>
        <v>10</v>
      </c>
      <c r="F10" s="49">
        <f>IF(H9=2,0,IF(H9=1,0,IF(D10=0,0,(D10-1)*E10)))</f>
        <v>0</v>
      </c>
      <c r="G10" s="20"/>
      <c r="H10" s="21"/>
      <c r="I10" s="21"/>
      <c r="J10" s="2"/>
      <c r="K10" s="2"/>
      <c r="L10" s="2"/>
      <c r="M10" s="2"/>
      <c r="N10" s="2"/>
    </row>
    <row r="11" spans="1:14" ht="45" x14ac:dyDescent="0.25">
      <c r="A11" s="14">
        <v>41</v>
      </c>
      <c r="B11" s="90" t="s">
        <v>49</v>
      </c>
      <c r="C11" s="91"/>
      <c r="D11" s="41" t="str">
        <f>IF(G9="JPG","",IF(G9="DVD Slide Show",J11,""))</f>
        <v/>
      </c>
      <c r="E11" s="41" t="s">
        <v>15</v>
      </c>
      <c r="F11" s="43"/>
      <c r="G11" s="20"/>
      <c r="H11" s="21"/>
      <c r="I11" s="22" t="e">
        <f>ROUNDUP(((#REF!))/1500,0)</f>
        <v>#REF!</v>
      </c>
      <c r="J11" s="2" t="e">
        <f>ROUNDUP(((#REF!))/600,0)</f>
        <v>#REF!</v>
      </c>
      <c r="K11" s="2" t="e">
        <f>ROUNDUP(((#REF!))/600,0)</f>
        <v>#REF!</v>
      </c>
      <c r="L11" s="28" t="e">
        <f>"Size Thumbdrive to send with order = "&amp;ROUNDUP(((#REF!))/500,0)&amp;" Gigs"</f>
        <v>#REF!</v>
      </c>
      <c r="M11" s="2"/>
      <c r="N11" s="2"/>
    </row>
    <row r="12" spans="1:14" ht="18.75" thickBot="1" x14ac:dyDescent="0.3">
      <c r="A12" s="14">
        <v>42</v>
      </c>
      <c r="B12" s="44" t="str">
        <f>IF(H9=2,"Music on your Slide Show Disk? Check the box for YES :","")</f>
        <v/>
      </c>
      <c r="C12" s="45"/>
      <c r="D12" s="46"/>
      <c r="E12" s="46"/>
      <c r="F12" s="47"/>
      <c r="G12" s="20" t="s">
        <v>55</v>
      </c>
      <c r="H12" s="21" t="b">
        <v>0</v>
      </c>
      <c r="I12" s="22"/>
      <c r="J12" s="2"/>
      <c r="K12" s="2"/>
      <c r="L12" s="28"/>
      <c r="M12" s="2"/>
      <c r="N12" s="2"/>
    </row>
    <row r="13" spans="1:14" ht="35.25" thickBot="1" x14ac:dyDescent="0.3">
      <c r="A13" s="14">
        <v>43</v>
      </c>
      <c r="B13" s="76" t="s">
        <v>16</v>
      </c>
      <c r="C13" s="18" t="s">
        <v>23</v>
      </c>
      <c r="D13" s="7" t="s">
        <v>3</v>
      </c>
      <c r="E13" s="40" t="s">
        <v>4</v>
      </c>
      <c r="F13" s="8"/>
      <c r="G13" s="20"/>
      <c r="H13" s="2"/>
      <c r="I13" s="2"/>
      <c r="J13" s="2"/>
      <c r="K13" s="2"/>
      <c r="L13" s="2"/>
      <c r="M13" s="2"/>
      <c r="N13" s="2"/>
    </row>
    <row r="14" spans="1:14" ht="45" x14ac:dyDescent="0.25">
      <c r="A14" s="14">
        <v>44</v>
      </c>
      <c r="B14" s="98" t="s">
        <v>60</v>
      </c>
      <c r="C14" s="99">
        <v>0</v>
      </c>
      <c r="D14" s="100" t="e">
        <f>ROUNDUP(((#REF!))/160,0)*C14</f>
        <v>#REF!</v>
      </c>
      <c r="E14" s="106">
        <v>10</v>
      </c>
      <c r="F14" s="49" t="e">
        <f>IF(D14=0,0,(D14)*E14)</f>
        <v>#REF!</v>
      </c>
      <c r="G14" s="20"/>
      <c r="H14" s="2">
        <v>1</v>
      </c>
      <c r="I14" s="2" t="s">
        <v>14</v>
      </c>
      <c r="J14" s="2"/>
      <c r="K14" s="2"/>
      <c r="L14" s="2"/>
      <c r="M14" s="2"/>
      <c r="N14" s="2"/>
    </row>
    <row r="15" spans="1:14" ht="33.75" x14ac:dyDescent="0.25">
      <c r="A15" s="14">
        <v>45</v>
      </c>
      <c r="B15" s="50" t="s">
        <v>61</v>
      </c>
      <c r="C15" s="12">
        <v>0</v>
      </c>
      <c r="D15" s="13" t="e">
        <f>ROUNDUP(((#REF!))/1500,0)*C15</f>
        <v>#REF!</v>
      </c>
      <c r="E15" s="66">
        <v>10</v>
      </c>
      <c r="F15" s="51" t="e">
        <f>IF(D15=0,0,(D15)*E15)</f>
        <v>#REF!</v>
      </c>
      <c r="G15" s="20"/>
      <c r="H15" s="2"/>
      <c r="I15" s="2"/>
      <c r="J15" s="2"/>
      <c r="K15" s="2"/>
      <c r="L15" s="2"/>
      <c r="M15" s="2"/>
      <c r="N15" s="2"/>
    </row>
    <row r="16" spans="1:14" ht="34.5" thickBot="1" x14ac:dyDescent="0.3">
      <c r="A16" s="14">
        <v>46</v>
      </c>
      <c r="B16" s="52" t="s">
        <v>62</v>
      </c>
      <c r="C16" s="53">
        <v>0</v>
      </c>
      <c r="D16" s="54" t="e">
        <f>ROUNDUP(((#REF!))/600,0)*C16</f>
        <v>#REF!</v>
      </c>
      <c r="E16" s="107">
        <v>10</v>
      </c>
      <c r="F16" s="55" t="e">
        <f>IF(D16=0,0,(D16)*E16)</f>
        <v>#REF!</v>
      </c>
      <c r="G16" s="33" t="e">
        <f>SUM(F10:F16)</f>
        <v>#REF!</v>
      </c>
      <c r="H16" s="2"/>
      <c r="I16" s="2" t="s">
        <v>13</v>
      </c>
      <c r="J16" s="2"/>
      <c r="K16" s="2"/>
      <c r="L16" s="2"/>
      <c r="M16" s="2"/>
      <c r="N16" s="2"/>
    </row>
    <row r="17" spans="1:14" ht="18.75" thickBot="1" x14ac:dyDescent="0.3">
      <c r="A17" s="14">
        <v>47</v>
      </c>
      <c r="B17" s="101"/>
      <c r="C17" s="105"/>
      <c r="D17" s="102"/>
      <c r="E17" s="103" t="s">
        <v>63</v>
      </c>
      <c r="F17" s="104" t="e">
        <f>SUM(F14:F16)</f>
        <v>#REF!</v>
      </c>
      <c r="G17" s="33"/>
      <c r="H17" s="2"/>
      <c r="I17" s="2"/>
      <c r="J17" s="2"/>
      <c r="K17" s="2"/>
      <c r="L17" s="2"/>
      <c r="M17" s="2"/>
      <c r="N17" s="2"/>
    </row>
    <row r="18" spans="1:14" ht="18.75" thickBot="1" x14ac:dyDescent="0.3">
      <c r="A18" s="14">
        <v>48</v>
      </c>
      <c r="B18" s="283" t="s">
        <v>12</v>
      </c>
      <c r="C18" s="284"/>
      <c r="D18" s="284"/>
      <c r="E18" s="284"/>
      <c r="F18" s="284"/>
      <c r="G18" s="2"/>
      <c r="H18" s="2"/>
      <c r="I18" s="21"/>
      <c r="J18" s="2"/>
      <c r="K18" s="2"/>
      <c r="L18" s="2"/>
      <c r="M18" s="2"/>
      <c r="N18" s="2"/>
    </row>
    <row r="19" spans="1:14" ht="18.75" thickBot="1" x14ac:dyDescent="0.3">
      <c r="A19" s="14">
        <v>49</v>
      </c>
      <c r="B19" s="16" t="str">
        <f>IF(D20=TRUE,"Approximate","")</f>
        <v/>
      </c>
      <c r="C19" s="27" t="str">
        <f>IF(D20=TRUE," days to work","")</f>
        <v/>
      </c>
      <c r="D19" s="58"/>
      <c r="E19" s="87" t="s">
        <v>0</v>
      </c>
      <c r="F19" s="88" t="e">
        <f>SUM(F6+F10+F12+F17)</f>
        <v>#REF!</v>
      </c>
      <c r="G19" s="2"/>
      <c r="H19" s="2"/>
      <c r="I19" s="2"/>
      <c r="J19" s="2"/>
      <c r="K19" s="2"/>
      <c r="L19" s="2" t="e">
        <f>(F21*L23)</f>
        <v>#REF!</v>
      </c>
      <c r="M19" s="2"/>
      <c r="N19" s="2"/>
    </row>
    <row r="20" spans="1:14" ht="102" thickBot="1" x14ac:dyDescent="0.3">
      <c r="A20" s="14">
        <v>50</v>
      </c>
      <c r="B20" s="59" t="s">
        <v>18</v>
      </c>
      <c r="C20" s="60" t="str">
        <f>IF(D20=TRUE,ROUNDUP(1+(#REF!/250),0),"")</f>
        <v/>
      </c>
      <c r="D20" s="61" t="b">
        <v>0</v>
      </c>
      <c r="E20" s="62">
        <v>1.5</v>
      </c>
      <c r="F20" s="63">
        <f>IF(D20=TRUE,(F19*E20)-F19,0)</f>
        <v>0</v>
      </c>
      <c r="G20" s="2"/>
      <c r="H20" s="2"/>
      <c r="I20" s="2"/>
      <c r="J20" s="2"/>
      <c r="K20" s="2"/>
      <c r="L20" s="2"/>
      <c r="M20" s="2" t="e">
        <f>+#REF!-#REF!&amp;" days"</f>
        <v>#REF!</v>
      </c>
      <c r="N20" s="2"/>
    </row>
    <row r="21" spans="1:14" ht="18.75" thickBot="1" x14ac:dyDescent="0.3">
      <c r="A21" s="14">
        <v>51</v>
      </c>
      <c r="B21" s="16"/>
      <c r="C21" s="24"/>
      <c r="D21" s="58"/>
      <c r="E21" s="64" t="s">
        <v>0</v>
      </c>
      <c r="F21" s="65" t="e">
        <f>(F20+F19)</f>
        <v>#REF!</v>
      </c>
      <c r="G21" s="2"/>
      <c r="H21" s="2"/>
      <c r="I21" s="2"/>
      <c r="J21" s="2"/>
      <c r="K21" s="2"/>
      <c r="L21" s="28" t="s">
        <v>24</v>
      </c>
      <c r="M21" s="24" t="s">
        <v>10</v>
      </c>
      <c r="N21" s="2"/>
    </row>
    <row r="22" spans="1:14" ht="23.25" thickBot="1" x14ac:dyDescent="0.3">
      <c r="A22" s="14">
        <v>52</v>
      </c>
      <c r="B22" s="285" t="s">
        <v>26</v>
      </c>
      <c r="C22" s="286"/>
      <c r="D22" s="10" t="s">
        <v>46</v>
      </c>
      <c r="E22" s="11" t="s">
        <v>10</v>
      </c>
      <c r="F22" s="122" t="e">
        <f>IF(E22="Pickup",0,G22)</f>
        <v>#REF!</v>
      </c>
      <c r="G22" s="123" t="e">
        <f>SUM(H22+I22+J22)</f>
        <v>#REF!</v>
      </c>
      <c r="H22" s="71" t="e">
        <f>IF(#REF!=0,0,IF(#REF!&lt;20,1.5,IF(#REF!&lt;50,2,IF(#REF!&lt;101,2.5,IF(#REF!&lt;201,3,IF(#REF!&lt;301,4,IF(#REF!&lt;401,5,IF(#REF!&lt;501,6,"7"))))))))</f>
        <v>#REF!</v>
      </c>
      <c r="I22" s="71" t="e">
        <f>IF(#REF!&gt;0,2,0)</f>
        <v>#REF!</v>
      </c>
      <c r="J22" s="72" t="e">
        <f>IF(F21=0,0,IF(E22="Local Pickup",0,IF(E22="Priority Mail",IF(#REF!&lt;=39,K22,K22+(#REF!*L22)))))</f>
        <v>#REF!</v>
      </c>
      <c r="K22" s="73">
        <v>5.65</v>
      </c>
      <c r="L22" s="74">
        <v>0.03</v>
      </c>
      <c r="M22" s="25">
        <f>IF(F18&lt;=50,9,(F18*0.02)+9)</f>
        <v>9</v>
      </c>
      <c r="N22" s="17"/>
    </row>
    <row r="24" spans="1:14" x14ac:dyDescent="0.25">
      <c r="A24" t="s">
        <v>71</v>
      </c>
    </row>
    <row r="25" spans="1:14" x14ac:dyDescent="0.25">
      <c r="A25" t="s">
        <v>72</v>
      </c>
    </row>
  </sheetData>
  <mergeCells count="2">
    <mergeCell ref="B18:F18"/>
    <mergeCell ref="B22:C22"/>
  </mergeCells>
  <phoneticPr fontId="2" type="noConversion"/>
  <dataValidations count="1">
    <dataValidation type="list" allowBlank="1" showInputMessage="1" showErrorMessage="1" sqref="E22">
      <formula1>$L$51:$M$51</formula1>
    </dataValidation>
  </dataValidations>
  <pageMargins left="0.75" right="0.75" top="1" bottom="1" header="0.5" footer="0.5"/>
  <pageSetup orientation="portrait" horizontalDpi="0"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ltText="Check to pay WI tax.">
                <anchor moveWithCells="1">
                  <from>
                    <xdr:col>3</xdr:col>
                    <xdr:colOff>95250</xdr:colOff>
                    <xdr:row>19</xdr:row>
                    <xdr:rowOff>19050</xdr:rowOff>
                  </from>
                  <to>
                    <xdr:col>3</xdr:col>
                    <xdr:colOff>400050</xdr:colOff>
                    <xdr:row>19</xdr:row>
                    <xdr:rowOff>400050</xdr:rowOff>
                  </to>
                </anchor>
              </controlPr>
            </control>
          </mc:Choice>
        </mc:AlternateContent>
        <mc:AlternateContent xmlns:mc="http://schemas.openxmlformats.org/markup-compatibility/2006">
          <mc:Choice Requires="x14">
            <control shapeId="5133" r:id="rId5" name="Option Button 13">
              <controlPr defaultSize="0" autoFill="0" autoLine="0" autoPict="0">
                <anchor moveWithCells="1">
                  <from>
                    <xdr:col>2</xdr:col>
                    <xdr:colOff>38100</xdr:colOff>
                    <xdr:row>8</xdr:row>
                    <xdr:rowOff>0</xdr:rowOff>
                  </from>
                  <to>
                    <xdr:col>3</xdr:col>
                    <xdr:colOff>200025</xdr:colOff>
                    <xdr:row>8</xdr:row>
                    <xdr:rowOff>219075</xdr:rowOff>
                  </to>
                </anchor>
              </controlPr>
            </control>
          </mc:Choice>
        </mc:AlternateContent>
        <mc:AlternateContent xmlns:mc="http://schemas.openxmlformats.org/markup-compatibility/2006">
          <mc:Choice Requires="x14">
            <control shapeId="5134" r:id="rId6" name="Option Button 14">
              <controlPr defaultSize="0" autoFill="0" autoLine="0" autoPict="0">
                <anchor moveWithCells="1">
                  <from>
                    <xdr:col>2</xdr:col>
                    <xdr:colOff>38100</xdr:colOff>
                    <xdr:row>10</xdr:row>
                    <xdr:rowOff>28575</xdr:rowOff>
                  </from>
                  <to>
                    <xdr:col>3</xdr:col>
                    <xdr:colOff>238125</xdr:colOff>
                    <xdr:row>10</xdr:row>
                    <xdr:rowOff>247650</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2</xdr:col>
                    <xdr:colOff>28575</xdr:colOff>
                    <xdr:row>11</xdr:row>
                    <xdr:rowOff>66675</xdr:rowOff>
                  </from>
                  <to>
                    <xdr:col>3</xdr:col>
                    <xdr:colOff>57150</xdr:colOff>
                    <xdr:row>12</xdr:row>
                    <xdr:rowOff>47625</xdr:rowOff>
                  </to>
                </anchor>
              </controlPr>
            </control>
          </mc:Choice>
        </mc:AlternateContent>
        <mc:AlternateContent xmlns:mc="http://schemas.openxmlformats.org/markup-compatibility/2006">
          <mc:Choice Requires="x14">
            <control shapeId="5136" r:id="rId8" name="Option Button 16">
              <controlPr defaultSize="0" autoFill="0" autoLine="0" autoPict="0">
                <anchor moveWithCells="1">
                  <from>
                    <xdr:col>2</xdr:col>
                    <xdr:colOff>38100</xdr:colOff>
                    <xdr:row>9</xdr:row>
                    <xdr:rowOff>38100</xdr:rowOff>
                  </from>
                  <to>
                    <xdr:col>3</xdr:col>
                    <xdr:colOff>200025</xdr:colOff>
                    <xdr:row>9</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5"/>
  <sheetViews>
    <sheetView workbookViewId="0">
      <selection activeCell="D4" sqref="D4"/>
    </sheetView>
  </sheetViews>
  <sheetFormatPr defaultRowHeight="18" x14ac:dyDescent="0.25"/>
  <sheetData>
    <row r="4" spans="1:4" x14ac:dyDescent="0.25">
      <c r="A4" t="s">
        <v>146</v>
      </c>
      <c r="B4" t="s">
        <v>147</v>
      </c>
      <c r="C4" s="141" t="s">
        <v>154</v>
      </c>
    </row>
    <row r="5" spans="1:4" x14ac:dyDescent="0.25">
      <c r="A5" t="s">
        <v>148</v>
      </c>
      <c r="B5" t="s">
        <v>149</v>
      </c>
      <c r="C5" t="s">
        <v>150</v>
      </c>
      <c r="D5" t="s">
        <v>151</v>
      </c>
    </row>
    <row r="6" spans="1:4" x14ac:dyDescent="0.25">
      <c r="A6">
        <v>32</v>
      </c>
      <c r="B6">
        <v>20</v>
      </c>
      <c r="C6">
        <v>17.28</v>
      </c>
      <c r="D6">
        <v>37.28</v>
      </c>
    </row>
    <row r="8" spans="1:4" x14ac:dyDescent="0.25">
      <c r="C8" t="s">
        <v>152</v>
      </c>
    </row>
    <row r="9" spans="1:4" x14ac:dyDescent="0.25">
      <c r="A9" t="s">
        <v>148</v>
      </c>
      <c r="B9" t="s">
        <v>149</v>
      </c>
      <c r="C9" t="s">
        <v>150</v>
      </c>
      <c r="D9" t="s">
        <v>151</v>
      </c>
    </row>
    <row r="10" spans="1:4" x14ac:dyDescent="0.25">
      <c r="A10">
        <v>20</v>
      </c>
      <c r="B10">
        <v>20</v>
      </c>
      <c r="C10">
        <v>39.799999999999997</v>
      </c>
      <c r="D10">
        <v>59.8</v>
      </c>
    </row>
    <row r="13" spans="1:4" x14ac:dyDescent="0.25">
      <c r="C13" t="s">
        <v>153</v>
      </c>
    </row>
    <row r="14" spans="1:4" x14ac:dyDescent="0.25">
      <c r="A14" t="s">
        <v>148</v>
      </c>
      <c r="B14" t="s">
        <v>149</v>
      </c>
      <c r="C14" t="s">
        <v>150</v>
      </c>
      <c r="D14" t="s">
        <v>151</v>
      </c>
    </row>
    <row r="15" spans="1:4" x14ac:dyDescent="0.25">
      <c r="A15">
        <v>5</v>
      </c>
      <c r="B15">
        <v>20</v>
      </c>
      <c r="C15">
        <v>22.45</v>
      </c>
      <c r="D15">
        <v>42.45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H125"/>
  <sheetViews>
    <sheetView topLeftCell="A13" workbookViewId="0">
      <selection activeCell="E21" sqref="E21"/>
    </sheetView>
  </sheetViews>
  <sheetFormatPr defaultRowHeight="18" x14ac:dyDescent="0.25"/>
  <sheetData>
    <row r="1" spans="1:8" x14ac:dyDescent="0.25">
      <c r="A1" s="3"/>
      <c r="B1" s="2"/>
      <c r="C1" s="2"/>
      <c r="D1" s="2"/>
      <c r="E1" s="2"/>
      <c r="F1" s="2"/>
      <c r="G1" s="2"/>
      <c r="H1" s="2"/>
    </row>
    <row r="2" spans="1:8" x14ac:dyDescent="0.25">
      <c r="A2" s="3"/>
      <c r="B2" s="2"/>
      <c r="C2" s="2"/>
      <c r="D2" s="2"/>
      <c r="E2" s="2"/>
      <c r="F2" s="2"/>
      <c r="G2" s="2"/>
      <c r="H2" s="2"/>
    </row>
    <row r="3" spans="1:8" x14ac:dyDescent="0.25">
      <c r="A3" s="3"/>
      <c r="B3" s="2"/>
      <c r="C3" s="2"/>
      <c r="D3" s="2"/>
      <c r="E3" s="2"/>
      <c r="F3" s="2"/>
      <c r="G3" s="2"/>
      <c r="H3" s="2" t="b">
        <v>1</v>
      </c>
    </row>
    <row r="4" spans="1:8" x14ac:dyDescent="0.25">
      <c r="A4" s="3"/>
      <c r="B4" s="2"/>
      <c r="C4" s="2"/>
      <c r="D4" s="2"/>
      <c r="E4" s="2"/>
      <c r="F4" s="2"/>
      <c r="G4" s="2"/>
      <c r="H4" s="2"/>
    </row>
    <row r="5" spans="1:8" x14ac:dyDescent="0.25">
      <c r="A5" s="3"/>
      <c r="B5" s="2"/>
      <c r="C5" s="2"/>
      <c r="D5" s="2"/>
      <c r="E5" s="2"/>
      <c r="F5" s="2"/>
      <c r="G5" s="2"/>
      <c r="H5" s="2"/>
    </row>
    <row r="6" spans="1:8" x14ac:dyDescent="0.25">
      <c r="A6" s="3"/>
      <c r="B6" s="2"/>
      <c r="C6" s="2"/>
      <c r="D6" s="2"/>
      <c r="E6" s="2"/>
      <c r="F6" s="2"/>
      <c r="G6" s="2"/>
      <c r="H6" s="2"/>
    </row>
    <row r="7" spans="1:8" x14ac:dyDescent="0.25">
      <c r="A7" s="3"/>
      <c r="B7" s="2"/>
      <c r="C7" s="2"/>
      <c r="D7" s="2"/>
      <c r="E7" s="2"/>
      <c r="F7" s="2"/>
      <c r="G7" s="2"/>
      <c r="H7" s="2"/>
    </row>
    <row r="8" spans="1:8" x14ac:dyDescent="0.25">
      <c r="A8" s="3"/>
      <c r="B8" s="2"/>
      <c r="C8" s="2"/>
      <c r="D8" s="2"/>
      <c r="E8" s="2"/>
      <c r="F8" s="2"/>
      <c r="G8" s="2"/>
      <c r="H8" s="2"/>
    </row>
    <row r="9" spans="1:8" x14ac:dyDescent="0.25">
      <c r="A9" s="3"/>
      <c r="B9" s="2"/>
      <c r="C9" s="2"/>
      <c r="D9" s="2"/>
      <c r="E9" s="2"/>
      <c r="F9" s="2"/>
      <c r="G9" s="2"/>
      <c r="H9" s="2"/>
    </row>
    <row r="10" spans="1:8" x14ac:dyDescent="0.25">
      <c r="A10" s="3"/>
      <c r="B10" s="2"/>
      <c r="C10" s="2"/>
      <c r="D10" s="2"/>
      <c r="E10" s="2"/>
      <c r="F10" s="2"/>
      <c r="G10" s="2"/>
      <c r="H10" s="2" t="b">
        <v>1</v>
      </c>
    </row>
    <row r="11" spans="1:8" x14ac:dyDescent="0.25">
      <c r="A11" s="3"/>
      <c r="B11" s="2"/>
      <c r="C11" s="2"/>
      <c r="D11" s="2"/>
      <c r="E11" s="2"/>
      <c r="F11" s="2"/>
      <c r="G11" s="2"/>
      <c r="H11" s="2"/>
    </row>
    <row r="12" spans="1:8" x14ac:dyDescent="0.25">
      <c r="A12" s="3"/>
      <c r="B12" s="2"/>
      <c r="C12" s="2"/>
      <c r="D12" s="2"/>
      <c r="E12" s="2"/>
      <c r="F12" s="2"/>
      <c r="G12" s="2"/>
      <c r="H12" s="2" t="b">
        <v>1</v>
      </c>
    </row>
    <row r="13" spans="1:8" x14ac:dyDescent="0.25">
      <c r="A13" s="3"/>
      <c r="B13" s="2"/>
      <c r="C13" s="2"/>
      <c r="D13" s="2"/>
      <c r="E13" s="2"/>
      <c r="F13" s="2"/>
      <c r="G13" s="2"/>
      <c r="H13" s="2"/>
    </row>
    <row r="14" spans="1:8" x14ac:dyDescent="0.25">
      <c r="A14" s="3"/>
      <c r="B14" s="2"/>
      <c r="C14" s="2"/>
      <c r="D14" s="2"/>
      <c r="E14" s="2"/>
      <c r="F14" s="2"/>
      <c r="G14" s="2"/>
      <c r="H14" s="2" t="b">
        <v>1</v>
      </c>
    </row>
    <row r="125" spans="8:8" x14ac:dyDescent="0.25">
      <c r="H125" t="b">
        <v>0</v>
      </c>
    </row>
  </sheetData>
  <phoneticPr fontId="2" type="noConversion"/>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0</xdr:col>
                    <xdr:colOff>447675</xdr:colOff>
                    <xdr:row>1</xdr:row>
                    <xdr:rowOff>47625</xdr:rowOff>
                  </from>
                  <to>
                    <xdr:col>5</xdr:col>
                    <xdr:colOff>895350</xdr:colOff>
                    <xdr:row>2</xdr:row>
                    <xdr:rowOff>76200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0</xdr:col>
                    <xdr:colOff>457200</xdr:colOff>
                    <xdr:row>3</xdr:row>
                    <xdr:rowOff>95250</xdr:rowOff>
                  </from>
                  <to>
                    <xdr:col>6</xdr:col>
                    <xdr:colOff>28575</xdr:colOff>
                    <xdr:row>4</xdr:row>
                    <xdr:rowOff>114300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457200</xdr:colOff>
                    <xdr:row>5</xdr:row>
                    <xdr:rowOff>95250</xdr:rowOff>
                  </from>
                  <to>
                    <xdr:col>6</xdr:col>
                    <xdr:colOff>57150</xdr:colOff>
                    <xdr:row>6</xdr:row>
                    <xdr:rowOff>85725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0</xdr:col>
                    <xdr:colOff>447675</xdr:colOff>
                    <xdr:row>7</xdr:row>
                    <xdr:rowOff>104775</xdr:rowOff>
                  </from>
                  <to>
                    <xdr:col>6</xdr:col>
                    <xdr:colOff>66675</xdr:colOff>
                    <xdr:row>8</xdr:row>
                    <xdr:rowOff>95250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0</xdr:col>
                    <xdr:colOff>447675</xdr:colOff>
                    <xdr:row>9</xdr:row>
                    <xdr:rowOff>104775</xdr:rowOff>
                  </from>
                  <to>
                    <xdr:col>6</xdr:col>
                    <xdr:colOff>19050</xdr:colOff>
                    <xdr:row>10</xdr:row>
                    <xdr:rowOff>95250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0</xdr:col>
                    <xdr:colOff>438150</xdr:colOff>
                    <xdr:row>11</xdr:row>
                    <xdr:rowOff>114300</xdr:rowOff>
                  </from>
                  <to>
                    <xdr:col>6</xdr:col>
                    <xdr:colOff>57150</xdr:colOff>
                    <xdr:row>12</xdr:row>
                    <xdr:rowOff>104775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xdr:col>
                    <xdr:colOff>485775</xdr:colOff>
                    <xdr:row>19</xdr:row>
                    <xdr:rowOff>209550</xdr:rowOff>
                  </from>
                  <to>
                    <xdr:col>3</xdr:col>
                    <xdr:colOff>514350</xdr:colOff>
                    <xdr:row>20</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RowHeight="18" x14ac:dyDescent="0.25"/>
  <sheetData>
    <row r="1" spans="1:5" x14ac:dyDescent="0.25">
      <c r="A1" t="s">
        <v>85</v>
      </c>
      <c r="B1" t="s">
        <v>86</v>
      </c>
      <c r="C1" t="s">
        <v>77</v>
      </c>
      <c r="D1" t="s">
        <v>158</v>
      </c>
      <c r="E1" t="s">
        <v>156</v>
      </c>
    </row>
    <row r="2" spans="1:5" x14ac:dyDescent="0.25">
      <c r="A2" t="s">
        <v>87</v>
      </c>
      <c r="C2" t="s">
        <v>78</v>
      </c>
    </row>
    <row r="3" spans="1:5" x14ac:dyDescent="0.25">
      <c r="A3" t="s">
        <v>88</v>
      </c>
      <c r="B3" t="s">
        <v>89</v>
      </c>
      <c r="C3" t="s">
        <v>79</v>
      </c>
    </row>
    <row r="4" spans="1:5" x14ac:dyDescent="0.25">
      <c r="A4" t="s">
        <v>90</v>
      </c>
      <c r="B4" t="s">
        <v>91</v>
      </c>
      <c r="C4" t="s">
        <v>80</v>
      </c>
    </row>
    <row r="5" spans="1:5" x14ac:dyDescent="0.25">
      <c r="A5" t="s">
        <v>92</v>
      </c>
      <c r="B5" t="s">
        <v>93</v>
      </c>
      <c r="C5" t="s">
        <v>81</v>
      </c>
    </row>
    <row r="6" spans="1:5" x14ac:dyDescent="0.25">
      <c r="A6" t="s">
        <v>94</v>
      </c>
      <c r="B6" t="s">
        <v>95</v>
      </c>
      <c r="C6" t="s">
        <v>82</v>
      </c>
    </row>
    <row r="7" spans="1:5" x14ac:dyDescent="0.25">
      <c r="A7" t="s">
        <v>102</v>
      </c>
      <c r="C7" t="s">
        <v>157</v>
      </c>
    </row>
    <row r="8" spans="1:5" x14ac:dyDescent="0.25">
      <c r="A8" t="s">
        <v>105</v>
      </c>
      <c r="C8" t="s">
        <v>83</v>
      </c>
    </row>
    <row r="9" spans="1:5" x14ac:dyDescent="0.25">
      <c r="A9" t="s">
        <v>106</v>
      </c>
      <c r="B9" t="s">
        <v>108</v>
      </c>
    </row>
    <row r="10" spans="1:5" x14ac:dyDescent="0.25">
      <c r="A10" t="s">
        <v>111</v>
      </c>
    </row>
    <row r="11" spans="1:5" x14ac:dyDescent="0.25">
      <c r="A11" t="s">
        <v>113</v>
      </c>
      <c r="B11" t="s">
        <v>128</v>
      </c>
    </row>
    <row r="12" spans="1:5" x14ac:dyDescent="0.25">
      <c r="A12" t="s">
        <v>114</v>
      </c>
      <c r="B12" t="s">
        <v>136</v>
      </c>
    </row>
    <row r="13" spans="1:5" x14ac:dyDescent="0.25">
      <c r="A13" t="s">
        <v>117</v>
      </c>
      <c r="B13" t="s">
        <v>179</v>
      </c>
    </row>
    <row r="14" spans="1:5" x14ac:dyDescent="0.25">
      <c r="A14" t="s">
        <v>118</v>
      </c>
    </row>
    <row r="15" spans="1:5" x14ac:dyDescent="0.25">
      <c r="A15" t="s">
        <v>119</v>
      </c>
    </row>
    <row r="16" spans="1:5" x14ac:dyDescent="0.25">
      <c r="A16" t="s">
        <v>120</v>
      </c>
    </row>
    <row r="17" spans="1:1" x14ac:dyDescent="0.25">
      <c r="A17"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26</vt:i4>
      </vt:variant>
    </vt:vector>
  </HeadingPairs>
  <TitlesOfParts>
    <vt:vector size="34" baseType="lpstr">
      <vt:lpstr>Sheet1</vt:lpstr>
      <vt:lpstr>Control sheet</vt:lpstr>
      <vt:lpstr>Dropdown lists</vt:lpstr>
      <vt:lpstr>Conditional Formatting</vt:lpstr>
      <vt:lpstr>Group box with buttons</vt:lpstr>
      <vt:lpstr>Changes to make</vt:lpstr>
      <vt:lpstr>Compare changes</vt:lpstr>
      <vt:lpstr>Check boxes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_options3</vt:lpstr>
      <vt:lpstr>_options4</vt:lpstr>
      <vt:lpstr>_options5</vt:lpstr>
      <vt:lpstr>_options6</vt:lpstr>
      <vt:lpstr>_options7</vt:lpstr>
      <vt:lpstr>_options8</vt:lpstr>
      <vt:lpstr>_options9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Enigma</dc:creator>
  <cp:lastModifiedBy>Workstation</cp:lastModifiedBy>
  <cp:lastPrinted>2013-04-27T23:29:32Z</cp:lastPrinted>
  <dcterms:created xsi:type="dcterms:W3CDTF">2005-04-19T05:20:05Z</dcterms:created>
  <dcterms:modified xsi:type="dcterms:W3CDTF">2018-10-30T18:32:09Z</dcterms:modified>
</cp:coreProperties>
</file>